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6020" tabRatio="500"/>
  </bookViews>
  <sheets>
    <sheet name="2017 AI Impacts" sheetId="4" r:id="rId1"/>
    <sheet name="2013 working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" i="4" l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6" i="4"/>
  <c r="X5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3" i="4"/>
  <c r="Y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" i="4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1" i="1"/>
  <c r="F12" i="1"/>
  <c r="F13" i="1"/>
  <c r="F14" i="1"/>
  <c r="F15" i="1"/>
  <c r="F16" i="1"/>
  <c r="G41" i="1"/>
  <c r="G42" i="1"/>
  <c r="G43" i="1"/>
  <c r="G44" i="1"/>
  <c r="G45" i="1"/>
  <c r="G40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<sst xmlns="http://schemas.openxmlformats.org/spreadsheetml/2006/main" count="258" uniqueCount="144">
  <si>
    <t>number</t>
  </si>
  <si>
    <t>digits</t>
  </si>
  <si>
    <t>date completed</t>
  </si>
  <si>
    <t>sieving time</t>
  </si>
  <si>
    <t>C116</t>
  </si>
  <si>
    <t>275 MIPS years</t>
  </si>
  <si>
    <t>RSA-120</t>
  </si>
  <si>
    <t>830 MIPS years</t>
  </si>
  <si>
    <t>RSA-129</t>
  </si>
  <si>
    <t>5000 MIPS years</t>
  </si>
  <si>
    <t>RSA-130</t>
  </si>
  <si>
    <t>1000 MIPS years</t>
  </si>
  <si>
    <t>RSA-140</t>
  </si>
  <si>
    <t>2000 MIPS years</t>
  </si>
  <si>
    <t>RSA-155</t>
  </si>
  <si>
    <t>8000 MIPS years</t>
  </si>
  <si>
    <t>C158</t>
  </si>
  <si>
    <t>3.4 Pentium 1GHz CPU years</t>
  </si>
  <si>
    <t>RSA-160</t>
  </si>
  <si>
    <t>2.7 Pentium 1GHz CPU years</t>
  </si>
  <si>
    <t>RSA-576</t>
  </si>
  <si>
    <t>13.2 Pentium 1GHz CPU years</t>
  </si>
  <si>
    <t>C176</t>
  </si>
  <si>
    <t>48.6 Pentium 1GHz CPU years</t>
  </si>
  <si>
    <t>RSA-200</t>
  </si>
  <si>
    <t>121 Pentium 1GHz CPU years [*]</t>
  </si>
  <si>
    <t>RSA-768</t>
  </si>
  <si>
    <t>3,300 Opteron 1GHz CPU years [**]</t>
  </si>
  <si>
    <t>if 1Ghz = 1000 MIPS</t>
  </si>
  <si>
    <t xml:space="preserve">4mHz = 1 mips is a reasonable estimate, according to forum user. </t>
  </si>
  <si>
    <t>Early</t>
  </si>
  <si>
    <t>Late</t>
  </si>
  <si>
    <t>MIPS years</t>
  </si>
  <si>
    <t>Earlier</t>
  </si>
  <si>
    <t>Ghz</t>
  </si>
  <si>
    <t>Qualitative</t>
  </si>
  <si>
    <t>log MIPS years</t>
  </si>
  <si>
    <t>log 1 Ghz CPU years</t>
  </si>
  <si>
    <t>Time per digit</t>
  </si>
  <si>
    <t>This appears to be the data I used for the algorithmic progress in 6 domains paper - Katja, Feb 5 2017</t>
  </si>
  <si>
    <t>Decimal digits</t>
  </si>
  <si>
    <t>Binary digits</t>
  </si>
  <si>
    <t>Cash prize offered</t>
  </si>
  <si>
    <t>Factored on</t>
  </si>
  <si>
    <t>Factored by</t>
  </si>
  <si>
    <t>RSA-100</t>
  </si>
  <si>
    <t>US$1,000[4]</t>
  </si>
  <si>
    <t>April 1, 1991[5]</t>
  </si>
  <si>
    <t>Arjen K. Lenstra</t>
  </si>
  <si>
    <t>RSA-110</t>
  </si>
  <si>
    <t>US$4,429[4]</t>
  </si>
  <si>
    <t>April 14, 1992[5]</t>
  </si>
  <si>
    <t>$5,898[4]</t>
  </si>
  <si>
    <t>T. Denny et al.</t>
  </si>
  <si>
    <t>$100 USD</t>
  </si>
  <si>
    <t>April 26, 1994[5]</t>
  </si>
  <si>
    <t>Arjen K. Lenstra et al.</t>
  </si>
  <si>
    <t>US$14,527[4]</t>
  </si>
  <si>
    <t>April 10, 1996</t>
  </si>
  <si>
    <t>US$17,226</t>
  </si>
  <si>
    <t>February 2, 1999</t>
  </si>
  <si>
    <t>Herman te Riele et al.</t>
  </si>
  <si>
    <t>RSA-150</t>
  </si>
  <si>
    <t>April 16, 2004</t>
  </si>
  <si>
    <t>Kazumaro Aoki et al.</t>
  </si>
  <si>
    <t>$9,383[4]</t>
  </si>
  <si>
    <t>August 22, 1999</t>
  </si>
  <si>
    <t>April 1, 2003</t>
  </si>
  <si>
    <t>December 29, 2009</t>
  </si>
  <si>
    <t>D. Bonenberger and M. Krone [***]</t>
  </si>
  <si>
    <t>$10,000 USD</t>
  </si>
  <si>
    <t>December 3, 2003</t>
  </si>
  <si>
    <t>May 8, 2010</t>
  </si>
  <si>
    <t>November 8, 2010</t>
  </si>
  <si>
    <t>A. Timofeev and I. A. Popovyan</t>
  </si>
  <si>
    <t>RSA-640</t>
  </si>
  <si>
    <t>$20,000 USD</t>
  </si>
  <si>
    <t>November 2, 2005</t>
  </si>
  <si>
    <t>May 9, 2005</t>
  </si>
  <si>
    <t>September 26, 2013[8]</t>
  </si>
  <si>
    <t>Ryan Propper</t>
  </si>
  <si>
    <t>$30,000 USD</t>
  </si>
  <si>
    <t>July 2, 2012</t>
  </si>
  <si>
    <t>Shi Bai, Emmanuel Thomé and Paul Zimmermann</t>
  </si>
  <si>
    <t>RSA-220</t>
  </si>
  <si>
    <t>May 13, 2016</t>
  </si>
  <si>
    <t>S. Bai, P. Gaudry, A. Kruppa, E. Thomé and P. Zimmermann</t>
  </si>
  <si>
    <r>
      <t>Arjen K. Lenstra</t>
    </r>
    <r>
      <rPr>
        <sz val="14"/>
        <color rgb="FF000000"/>
        <rFont val="Calibri"/>
        <family val="2"/>
        <scheme val="minor"/>
      </rPr>
      <t> and </t>
    </r>
    <r>
      <rPr>
        <sz val="14"/>
        <color rgb="FFA55858"/>
        <rFont val="Calibri"/>
        <family val="2"/>
        <scheme val="minor"/>
      </rPr>
      <t>M.S. Manasse</t>
    </r>
  </si>
  <si>
    <r>
      <t>Jens Franke</t>
    </r>
    <r>
      <rPr>
        <sz val="14"/>
        <color rgb="FF000000"/>
        <rFont val="Calibri"/>
        <family val="2"/>
        <scheme val="minor"/>
      </rPr>
      <t> et al., </t>
    </r>
    <r>
      <rPr>
        <sz val="14"/>
        <color rgb="FF0B0080"/>
        <rFont val="Calibri"/>
        <family val="2"/>
        <scheme val="minor"/>
      </rPr>
      <t>University of Bonn</t>
    </r>
  </si>
  <si>
    <r>
      <t>RSA-170</t>
    </r>
    <r>
      <rPr>
        <sz val="14"/>
        <color rgb="FF000000"/>
        <rFont val="Calibri"/>
        <family val="2"/>
        <scheme val="minor"/>
      </rPr>
      <t> </t>
    </r>
    <r>
      <rPr>
        <vertAlign val="superscript"/>
        <sz val="11"/>
        <color rgb="FF0B0080"/>
        <rFont val="Calibri"/>
        <family val="2"/>
        <scheme val="minor"/>
      </rPr>
      <t>[*]</t>
    </r>
  </si>
  <si>
    <r>
      <t>RSA-180</t>
    </r>
    <r>
      <rPr>
        <sz val="14"/>
        <color rgb="FF000000"/>
        <rFont val="Calibri"/>
        <family val="2"/>
        <scheme val="minor"/>
      </rPr>
      <t> </t>
    </r>
    <r>
      <rPr>
        <vertAlign val="superscript"/>
        <sz val="11"/>
        <color rgb="FF0B0080"/>
        <rFont val="Calibri"/>
        <family val="2"/>
        <scheme val="minor"/>
      </rPr>
      <t>[*]</t>
    </r>
  </si>
  <si>
    <r>
      <t>S. A. Danilov and I. A. Popovyan, </t>
    </r>
    <r>
      <rPr>
        <sz val="14"/>
        <color rgb="FF0B0080"/>
        <rFont val="Calibri"/>
        <family val="2"/>
        <scheme val="minor"/>
      </rPr>
      <t>Moscow State University</t>
    </r>
    <r>
      <rPr>
        <vertAlign val="superscript"/>
        <sz val="11"/>
        <color rgb="FF0B0080"/>
        <rFont val="Calibri"/>
        <family val="2"/>
        <scheme val="minor"/>
      </rPr>
      <t>[7]</t>
    </r>
  </si>
  <si>
    <r>
      <t>RSA-190</t>
    </r>
    <r>
      <rPr>
        <sz val="14"/>
        <color rgb="FF000000"/>
        <rFont val="Calibri"/>
        <family val="2"/>
        <scheme val="minor"/>
      </rPr>
      <t> </t>
    </r>
    <r>
      <rPr>
        <vertAlign val="superscript"/>
        <sz val="11"/>
        <color rgb="FF0B0080"/>
        <rFont val="Calibri"/>
        <family val="2"/>
        <scheme val="minor"/>
      </rPr>
      <t>[*]</t>
    </r>
  </si>
  <si>
    <r>
      <t>RSA-210</t>
    </r>
    <r>
      <rPr>
        <sz val="14"/>
        <color rgb="FF000000"/>
        <rFont val="Calibri"/>
        <family val="2"/>
        <scheme val="minor"/>
      </rPr>
      <t> </t>
    </r>
    <r>
      <rPr>
        <vertAlign val="superscript"/>
        <sz val="11"/>
        <color rgb="FF0B0080"/>
        <rFont val="Calibri"/>
        <family val="2"/>
        <scheme val="minor"/>
      </rPr>
      <t>[*]</t>
    </r>
  </si>
  <si>
    <r>
      <t>RSA-704</t>
    </r>
    <r>
      <rPr>
        <sz val="14"/>
        <color rgb="FF000000"/>
        <rFont val="Calibri"/>
        <family val="2"/>
        <scheme val="minor"/>
      </rPr>
      <t> </t>
    </r>
    <r>
      <rPr>
        <vertAlign val="superscript"/>
        <sz val="11"/>
        <color rgb="FF0B0080"/>
        <rFont val="Calibri"/>
        <family val="2"/>
        <scheme val="minor"/>
      </rPr>
      <t>[*]</t>
    </r>
  </si>
  <si>
    <t>$50,000 USD</t>
  </si>
  <si>
    <t>December 12, 2009</t>
  </si>
  <si>
    <t>Thorsten Kleinjung et al.</t>
  </si>
  <si>
    <t>Source</t>
  </si>
  <si>
    <t>Pomerance</t>
  </si>
  <si>
    <t>RSA Wikipedia</t>
  </si>
  <si>
    <t>mpqs</t>
  </si>
  <si>
    <t>June, 1993</t>
  </si>
  <si>
    <t>gnfs</t>
  </si>
  <si>
    <t>January, 2002</t>
  </si>
  <si>
    <t>Computing used</t>
  </si>
  <si>
    <t>Hardware</t>
  </si>
  <si>
    <t>Time</t>
  </si>
  <si>
    <t>Algorithm</t>
  </si>
  <si>
    <t>Notes</t>
  </si>
  <si>
    <t>Accords with Pomerance essay, but another paper says it was in 1991</t>
  </si>
  <si>
    <t>Contini</t>
  </si>
  <si>
    <t>June or July 9 in different records, but June seems correct given that this announcement was also sent in June: http://www.crypto-world.com/announcements/RSA120.txt</t>
  </si>
  <si>
    <t>Contini says March, but his citation suggests April 1</t>
  </si>
  <si>
    <t>Record here</t>
  </si>
  <si>
    <t>Year</t>
  </si>
  <si>
    <t>/</t>
  </si>
  <si>
    <t>Type</t>
  </si>
  <si>
    <t>SOA</t>
  </si>
  <si>
    <t>Lenstra and Manesse</t>
  </si>
  <si>
    <t>Alford and Pomerance</t>
  </si>
  <si>
    <t>http://citeseerx.ist.psu.edu/viewdoc/download?doi=10.1.1.81.1434&amp;rep=rep1&amp;type=pdf</t>
  </si>
  <si>
    <t>https://books.google.com/books?id=yyfS7MKQhJUC&amp;pg=PA45&amp;lpg=PA45&amp;dq=alford+pomerance+95+digit&amp;source=bl&amp;ots=ZuITD7DllA&amp;sig=bFNFm77LTtArlf6Hfux3s2we_WI&amp;hl=en&amp;sa=X&amp;ved=0ahUKEwis7vajpNjSAhUKymMKHZqDBngQ6AEIIzAB#v=onepage&amp;q=107-digit&amp;f=false</t>
  </si>
  <si>
    <t>Lenstra and Manesse 1988</t>
  </si>
  <si>
    <t>Pomerance and Goldwasser 1989</t>
  </si>
  <si>
    <t>qs</t>
  </si>
  <si>
    <t>80 fireflys</t>
  </si>
  <si>
    <t>1 month</t>
  </si>
  <si>
    <t>100 IBM PCs</t>
  </si>
  <si>
    <t>4 months</t>
  </si>
  <si>
    <t>Approx date</t>
  </si>
  <si>
    <t>example of state of the art summer 1988</t>
  </si>
  <si>
    <t>Lenstra and Manesse 1988, Pomerance and Goldwasser 1989</t>
  </si>
  <si>
    <t>RSA Wikipedia, Contini</t>
  </si>
  <si>
    <t>Number name</t>
  </si>
  <si>
    <t>100 M OPS years</t>
  </si>
  <si>
    <t>DREC</t>
  </si>
  <si>
    <t>EXA</t>
  </si>
  <si>
    <t>Citation</t>
  </si>
  <si>
    <t>Approximate state of the art</t>
  </si>
  <si>
    <t>Other large number factored</t>
  </si>
  <si>
    <t>Digit-record-setting number factored</t>
  </si>
  <si>
    <t>Years progress</t>
  </si>
  <si>
    <t>Record at the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</si>
</sst>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4"/>
      <color rgb="FF000000"/>
      <name val="Times"/>
    </font>
    <font>
      <b/>
      <sz val="12"/>
      <color theme="1"/>
      <name val="Times"/>
    </font>
    <font>
      <sz val="12"/>
      <color theme="1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Arial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B0080"/>
      <name val="Calibri"/>
      <family val="2"/>
      <scheme val="minor"/>
    </font>
    <font>
      <vertAlign val="superscript"/>
      <sz val="11"/>
      <color rgb="FF0B0080"/>
      <name val="Calibri"/>
      <family val="2"/>
      <scheme val="minor"/>
    </font>
    <font>
      <sz val="14"/>
      <color rgb="FFA5585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/>
    <xf numFmtId="0" fontId="1" fillId="0" borderId="0" xfId="0" applyFont="1"/>
    <xf numFmtId="0" fontId="3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/>
    <xf numFmtId="164" fontId="7" fillId="0" borderId="0" xfId="0" applyNumberFormat="1" applyFont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15" fontId="3" fillId="0" borderId="0" xfId="0" applyNumberFormat="1" applyFont="1"/>
    <xf numFmtId="17" fontId="8" fillId="0" borderId="0" xfId="0" applyNumberFormat="1" applyFont="1"/>
  </cellXfs>
  <cellStyles count="2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</a:t>
            </a:r>
            <a:r>
              <a:rPr lang="en-US" baseline="0"/>
              <a:t>purpose factoring of large numbers 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'2017 AI Impacts'!$L$1</c:f>
              <c:strCache>
                <c:ptCount val="1"/>
                <c:pt idx="0">
                  <c:v>Factored by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Impacts'!$L$2:$L$41</c:f>
            </c:numRef>
          </c:yVal>
          <c:smooth val="0"/>
        </c:ser>
        <c:ser>
          <c:idx val="1"/>
          <c:order val="1"/>
          <c:tx>
            <c:strRef>
              <c:f>'2017 AI Impacts'!$M$1</c:f>
              <c:strCache>
                <c:ptCount val="1"/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Impacts'!$M$2:$M$41</c:f>
            </c:numRef>
          </c:yVal>
          <c:smooth val="0"/>
        </c:ser>
        <c:ser>
          <c:idx val="2"/>
          <c:order val="2"/>
          <c:tx>
            <c:strRef>
              <c:f>'2017 AI Impacts'!$N$1</c:f>
              <c:strCache>
                <c:ptCount val="1"/>
                <c:pt idx="0">
                  <c:v>Hardware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Impacts'!$N$2:$N$41</c:f>
            </c:numRef>
          </c:yVal>
          <c:smooth val="0"/>
        </c:ser>
        <c:ser>
          <c:idx val="3"/>
          <c:order val="3"/>
          <c:tx>
            <c:strRef>
              <c:f>'2017 AI Impacts'!$O$1</c:f>
              <c:strCache>
                <c:ptCount val="1"/>
                <c:pt idx="0">
                  <c:v>Time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Impacts'!$O$2:$O$41</c:f>
            </c:numRef>
          </c:yVal>
          <c:smooth val="0"/>
        </c:ser>
        <c:ser>
          <c:idx val="4"/>
          <c:order val="4"/>
          <c:tx>
            <c:strRef>
              <c:f>'2017 AI Impacts'!$P$1</c:f>
              <c:strCache>
                <c:ptCount val="1"/>
                <c:pt idx="0">
                  <c:v>Computing used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Impacts'!$P$2:$P$41</c:f>
            </c:numRef>
          </c:yVal>
          <c:smooth val="0"/>
        </c:ser>
        <c:ser>
          <c:idx val="5"/>
          <c:order val="5"/>
          <c:tx>
            <c:strRef>
              <c:f>'2017 AI Impacts'!$Q$1</c:f>
              <c:strCache>
                <c:ptCount val="1"/>
                <c:pt idx="0">
                  <c:v>Algorithm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Impacts'!$Q$2:$Q$41</c:f>
            </c:numRef>
          </c:yVal>
          <c:smooth val="0"/>
        </c:ser>
        <c:ser>
          <c:idx val="6"/>
          <c:order val="6"/>
          <c:tx>
            <c:strRef>
              <c:f>'2017 AI Impacts'!$R$1</c:f>
              <c:strCache>
                <c:ptCount val="1"/>
                <c:pt idx="0">
                  <c:v>Notes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Impacts'!$R$2:$R$41</c:f>
            </c:numRef>
          </c:yVal>
          <c:smooth val="0"/>
        </c:ser>
        <c:ser>
          <c:idx val="7"/>
          <c:order val="7"/>
          <c:tx>
            <c:strRef>
              <c:f>'2017 AI Impacts'!$S$1</c:f>
              <c:strCache>
                <c:ptCount val="1"/>
                <c:pt idx="0">
                  <c:v>Citation</c:v>
                </c:pt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Impacts'!$S$2:$S$41</c:f>
            </c:numRef>
          </c:yVal>
          <c:smooth val="0"/>
        </c:ser>
        <c:ser>
          <c:idx val="8"/>
          <c:order val="8"/>
          <c:tx>
            <c:strRef>
              <c:f>'2017 AI Impacts'!$T$1</c:f>
              <c:strCache>
                <c:ptCount val="1"/>
              </c:strCache>
            </c:strRef>
          </c:tx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Impacts'!$T$2:$T$41</c:f>
            </c:numRef>
          </c:yVal>
          <c:smooth val="0"/>
        </c:ser>
        <c:ser>
          <c:idx val="9"/>
          <c:order val="9"/>
          <c:tx>
            <c:strRef>
              <c:f>'2017 AI Impacts'!$U$1</c:f>
              <c:strCache>
                <c:ptCount val="1"/>
                <c:pt idx="0">
                  <c:v>Approximate state of the art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solidFill>
                <a:schemeClr val="bg1">
                  <a:alpha val="58000"/>
                </a:schemeClr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Impacts'!$U$2:$U$41</c:f>
              <c:numCache>
                <c:formatCode>General</c:formatCode>
                <c:ptCount val="40"/>
                <c:pt idx="0">
                  <c:v>20.0</c:v>
                </c:pt>
                <c:pt idx="1">
                  <c:v>50.0</c:v>
                </c:pt>
                <c:pt idx="2">
                  <c:v>95.0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'2017 AI Impacts'!$V$1</c:f>
              <c:strCache>
                <c:ptCount val="1"/>
                <c:pt idx="0">
                  <c:v>Digit-record-setting number factored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4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spPr>
              <a:solidFill>
                <a:schemeClr val="bg1">
                  <a:alpha val="64000"/>
                </a:schemeClr>
              </a:solidFill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Impacts'!$V$2:$V$41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106.0</c:v>
                </c:pt>
                <c:pt idx="4">
                  <c:v>107.0</c:v>
                </c:pt>
                <c:pt idx="5">
                  <c:v>116.0</c:v>
                </c:pt>
                <c:pt idx="6">
                  <c:v>#N/A</c:v>
                </c:pt>
                <c:pt idx="7">
                  <c:v>#N/A</c:v>
                </c:pt>
                <c:pt idx="8">
                  <c:v>120.0</c:v>
                </c:pt>
                <c:pt idx="9">
                  <c:v>129.0</c:v>
                </c:pt>
                <c:pt idx="10">
                  <c:v>130.0</c:v>
                </c:pt>
                <c:pt idx="11">
                  <c:v>140.0</c:v>
                </c:pt>
                <c:pt idx="12">
                  <c:v>155.0</c:v>
                </c:pt>
                <c:pt idx="13">
                  <c:v>158.0</c:v>
                </c:pt>
                <c:pt idx="14">
                  <c:v>160.0</c:v>
                </c:pt>
                <c:pt idx="15">
                  <c:v>174.0</c:v>
                </c:pt>
                <c:pt idx="16">
                  <c:v>#N/A</c:v>
                </c:pt>
                <c:pt idx="17">
                  <c:v>176.0</c:v>
                </c:pt>
                <c:pt idx="18">
                  <c:v>200.0</c:v>
                </c:pt>
                <c:pt idx="19">
                  <c:v>#N/A</c:v>
                </c:pt>
                <c:pt idx="20">
                  <c:v>232.0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'2017 AI Impacts'!$W$1</c:f>
              <c:strCache>
                <c:ptCount val="1"/>
                <c:pt idx="0">
                  <c:v>Other large number factored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1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dLbl>
              <c:idx val="2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>
                  <a:alpha val="65000"/>
                </a:schemeClr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'2017 AI Impacts'!$K$2:$K$41</c:f>
              <c:numCache>
                <c:formatCode>0</c:formatCode>
                <c:ptCount val="40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Impacts'!$W$2:$W$41</c:f>
              <c:numCache>
                <c:formatCode>General</c:formatCode>
                <c:ptCount val="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100.0</c:v>
                </c:pt>
                <c:pt idx="7">
                  <c:v>110.0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150.0</c:v>
                </c:pt>
                <c:pt idx="17">
                  <c:v>#N/A</c:v>
                </c:pt>
                <c:pt idx="18">
                  <c:v>#N/A</c:v>
                </c:pt>
                <c:pt idx="19">
                  <c:v>193.0</c:v>
                </c:pt>
                <c:pt idx="20">
                  <c:v>#N/A</c:v>
                </c:pt>
                <c:pt idx="21">
                  <c:v>170.0</c:v>
                </c:pt>
                <c:pt idx="22">
                  <c:v>180.0</c:v>
                </c:pt>
                <c:pt idx="23">
                  <c:v>190.0</c:v>
                </c:pt>
                <c:pt idx="24">
                  <c:v>212.0</c:v>
                </c:pt>
                <c:pt idx="25">
                  <c:v>210.0</c:v>
                </c:pt>
                <c:pt idx="26">
                  <c:v>220.0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1361336"/>
        <c:axId val="-2021364408"/>
      </c:scatterChart>
      <c:valAx>
        <c:axId val="-2021361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021364408"/>
        <c:crosses val="autoZero"/>
        <c:crossBetween val="midCat"/>
      </c:valAx>
      <c:valAx>
        <c:axId val="-2021364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Digits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21361336"/>
        <c:crosses val="autoZero"/>
        <c:crossBetween val="midCat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0953906329890582"/>
          <c:y val="0.134769033948126"/>
          <c:w val="0.464674302075877"/>
          <c:h val="0.170693888118917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4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Digit</a:t>
            </a:r>
            <a:r>
              <a:rPr lang="en-US" baseline="0"/>
              <a:t> r</a:t>
            </a:r>
            <a:r>
              <a:rPr lang="en-US"/>
              <a:t>ecord at the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'2017 AI Impacts'!$Y$1</c:f>
              <c:strCache>
                <c:ptCount val="1"/>
                <c:pt idx="0">
                  <c:v>Record at the time</c:v>
                </c:pt>
              </c:strCache>
            </c:strRef>
          </c:tx>
          <c:marker>
            <c:symbol val="none"/>
          </c:marker>
          <c:xVal>
            <c:numRef>
              <c:f>'2017 AI Impacts'!$K$2:$K$28</c:f>
              <c:numCache>
                <c:formatCode>0</c:formatCode>
                <c:ptCount val="27"/>
                <c:pt idx="0">
                  <c:v>1970.0</c:v>
                </c:pt>
                <c:pt idx="1">
                  <c:v>1980.0</c:v>
                </c:pt>
                <c:pt idx="2">
                  <c:v>1988.0</c:v>
                </c:pt>
                <c:pt idx="3">
                  <c:v>1988.0</c:v>
                </c:pt>
                <c:pt idx="4">
                  <c:v>1989.0</c:v>
                </c:pt>
                <c:pt idx="5">
                  <c:v>1990.0</c:v>
                </c:pt>
                <c:pt idx="6">
                  <c:v>1991.0</c:v>
                </c:pt>
                <c:pt idx="7">
                  <c:v>1992.0</c:v>
                </c:pt>
                <c:pt idx="8">
                  <c:v>1993.0</c:v>
                </c:pt>
                <c:pt idx="9">
                  <c:v>1994.0</c:v>
                </c:pt>
                <c:pt idx="10">
                  <c:v>1996.0</c:v>
                </c:pt>
                <c:pt idx="11">
                  <c:v>1999.0</c:v>
                </c:pt>
                <c:pt idx="12">
                  <c:v>1999.0</c:v>
                </c:pt>
                <c:pt idx="13">
                  <c:v>2002.0</c:v>
                </c:pt>
                <c:pt idx="14">
                  <c:v>2003.0</c:v>
                </c:pt>
                <c:pt idx="15">
                  <c:v>2003.0</c:v>
                </c:pt>
                <c:pt idx="16">
                  <c:v>2004.0</c:v>
                </c:pt>
                <c:pt idx="17">
                  <c:v>2005.0</c:v>
                </c:pt>
                <c:pt idx="18">
                  <c:v>2005.0</c:v>
                </c:pt>
                <c:pt idx="19">
                  <c:v>2005.0</c:v>
                </c:pt>
                <c:pt idx="20">
                  <c:v>2009.0</c:v>
                </c:pt>
                <c:pt idx="21">
                  <c:v>2009.0</c:v>
                </c:pt>
                <c:pt idx="22">
                  <c:v>2010.0</c:v>
                </c:pt>
                <c:pt idx="23">
                  <c:v>2010.0</c:v>
                </c:pt>
                <c:pt idx="24">
                  <c:v>2012.0</c:v>
                </c:pt>
                <c:pt idx="25">
                  <c:v>2013.0</c:v>
                </c:pt>
                <c:pt idx="26">
                  <c:v>2016.0</c:v>
                </c:pt>
              </c:numCache>
            </c:numRef>
          </c:xVal>
          <c:yVal>
            <c:numRef>
              <c:f>'2017 AI Impacts'!$Y$2:$Y$28</c:f>
              <c:numCache>
                <c:formatCode>General</c:formatCode>
                <c:ptCount val="27"/>
                <c:pt idx="0">
                  <c:v>20.0</c:v>
                </c:pt>
                <c:pt idx="1">
                  <c:v>50.0</c:v>
                </c:pt>
                <c:pt idx="2">
                  <c:v>95.0</c:v>
                </c:pt>
                <c:pt idx="3">
                  <c:v>106.0</c:v>
                </c:pt>
                <c:pt idx="4">
                  <c:v>107.0</c:v>
                </c:pt>
                <c:pt idx="5">
                  <c:v>116.0</c:v>
                </c:pt>
                <c:pt idx="6">
                  <c:v>116.0</c:v>
                </c:pt>
                <c:pt idx="7">
                  <c:v>116.0</c:v>
                </c:pt>
                <c:pt idx="8">
                  <c:v>120.0</c:v>
                </c:pt>
                <c:pt idx="9">
                  <c:v>129.0</c:v>
                </c:pt>
                <c:pt idx="10">
                  <c:v>130.0</c:v>
                </c:pt>
                <c:pt idx="11">
                  <c:v>140.0</c:v>
                </c:pt>
                <c:pt idx="12">
                  <c:v>155.0</c:v>
                </c:pt>
                <c:pt idx="13">
                  <c:v>158.0</c:v>
                </c:pt>
                <c:pt idx="14">
                  <c:v>160.0</c:v>
                </c:pt>
                <c:pt idx="15">
                  <c:v>174.0</c:v>
                </c:pt>
                <c:pt idx="16">
                  <c:v>174.0</c:v>
                </c:pt>
                <c:pt idx="17">
                  <c:v>176.0</c:v>
                </c:pt>
                <c:pt idx="18">
                  <c:v>200.0</c:v>
                </c:pt>
                <c:pt idx="19">
                  <c:v>200.0</c:v>
                </c:pt>
                <c:pt idx="20">
                  <c:v>232.0</c:v>
                </c:pt>
                <c:pt idx="21">
                  <c:v>232.0</c:v>
                </c:pt>
                <c:pt idx="22">
                  <c:v>232.0</c:v>
                </c:pt>
                <c:pt idx="23">
                  <c:v>232.0</c:v>
                </c:pt>
                <c:pt idx="24">
                  <c:v>232.0</c:v>
                </c:pt>
                <c:pt idx="25">
                  <c:v>232.0</c:v>
                </c:pt>
                <c:pt idx="26">
                  <c:v>232.0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8391864"/>
        <c:axId val="-2050571992"/>
      </c:scatterChart>
      <c:valAx>
        <c:axId val="-2018391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-2050571992"/>
        <c:crosses val="autoZero"/>
        <c:crossBetween val="midCat"/>
      </c:valAx>
      <c:valAx>
        <c:axId val="-2050571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Digits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18391864"/>
        <c:crosses val="autoZero"/>
        <c:crossBetween val="midCat"/>
      </c:valAx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Digits factored by year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plus"/>
            <c:size val="10"/>
            <c:spPr>
              <a:ln w="28575" cmpd="sng"/>
            </c:spPr>
          </c:marker>
          <c:dPt>
            <c:idx val="0"/>
            <c:marker>
              <c:spPr>
                <a:solidFill>
                  <a:srgbClr val="FF6600"/>
                </a:solidFill>
                <a:ln w="28575" cmpd="sng"/>
              </c:spPr>
            </c:marker>
            <c:bubble3D val="0"/>
          </c:dPt>
          <c:dPt>
            <c:idx val="1"/>
            <c:marker>
              <c:spPr>
                <a:solidFill>
                  <a:srgbClr val="FF6600"/>
                </a:solidFill>
                <a:ln w="28575" cmpd="sng"/>
              </c:spPr>
            </c:marker>
            <c:bubble3D val="0"/>
          </c:dPt>
          <c:dLbls>
            <c:dLbl>
              <c:idx val="2"/>
              <c:layout>
                <c:manualLayout>
                  <c:x val="-0.0436585898275486"/>
                  <c:y val="0.0337734111145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14756603361711"/>
                  <c:y val="0.0245624808105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654878847413228"/>
                  <c:y val="-0.0245629643239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261951538965291"/>
                  <c:y val="0.0184218606079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196463654223969"/>
                  <c:y val="0.01535155050660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589390962671906"/>
                  <c:y val="-0.0245624808105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654878847413228"/>
                  <c:y val="-0.02763279091188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15280506439642"/>
                  <c:y val="0.003070310101320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589390962671906"/>
                  <c:y val="-0.02763279091188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174634359310196"/>
                  <c:y val="-0.00307031010132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371098013534164"/>
                  <c:y val="-0.0307031010132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436585898275486"/>
                  <c:y val="-0.03377341111452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'2013 working'!$C$3:$C$16</c:f>
              <c:numCache>
                <c:formatCode>General</c:formatCode>
                <c:ptCount val="14"/>
                <c:pt idx="0">
                  <c:v>1970.0</c:v>
                </c:pt>
                <c:pt idx="1">
                  <c:v>1980.0</c:v>
                </c:pt>
                <c:pt idx="2">
                  <c:v>1990.0</c:v>
                </c:pt>
                <c:pt idx="3">
                  <c:v>1993.0</c:v>
                </c:pt>
                <c:pt idx="4">
                  <c:v>1994.0</c:v>
                </c:pt>
                <c:pt idx="5">
                  <c:v>1996.0</c:v>
                </c:pt>
                <c:pt idx="6">
                  <c:v>1999.0</c:v>
                </c:pt>
                <c:pt idx="7">
                  <c:v>1999.0</c:v>
                </c:pt>
                <c:pt idx="8">
                  <c:v>2002.0</c:v>
                </c:pt>
                <c:pt idx="9">
                  <c:v>2003.0</c:v>
                </c:pt>
                <c:pt idx="10">
                  <c:v>2003.0</c:v>
                </c:pt>
                <c:pt idx="11">
                  <c:v>2005.0</c:v>
                </c:pt>
                <c:pt idx="12">
                  <c:v>2005.0</c:v>
                </c:pt>
                <c:pt idx="13">
                  <c:v>2009.0</c:v>
                </c:pt>
              </c:numCache>
            </c:numRef>
          </c:xVal>
          <c:yVal>
            <c:numRef>
              <c:f>'2013 working'!$B$3:$B$16</c:f>
              <c:numCache>
                <c:formatCode>General</c:formatCode>
                <c:ptCount val="14"/>
                <c:pt idx="0">
                  <c:v>20.0</c:v>
                </c:pt>
                <c:pt idx="1">
                  <c:v>50.0</c:v>
                </c:pt>
                <c:pt idx="2">
                  <c:v>116.0</c:v>
                </c:pt>
                <c:pt idx="3">
                  <c:v>120.0</c:v>
                </c:pt>
                <c:pt idx="4">
                  <c:v>129.0</c:v>
                </c:pt>
                <c:pt idx="5">
                  <c:v>130.0</c:v>
                </c:pt>
                <c:pt idx="6">
                  <c:v>140.0</c:v>
                </c:pt>
                <c:pt idx="7">
                  <c:v>155.0</c:v>
                </c:pt>
                <c:pt idx="8">
                  <c:v>158.0</c:v>
                </c:pt>
                <c:pt idx="9">
                  <c:v>160.0</c:v>
                </c:pt>
                <c:pt idx="10">
                  <c:v>174.0</c:v>
                </c:pt>
                <c:pt idx="11">
                  <c:v>176.0</c:v>
                </c:pt>
                <c:pt idx="12">
                  <c:v>200.0</c:v>
                </c:pt>
                <c:pt idx="13">
                  <c:v>232.0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148040"/>
        <c:axId val="-2020795656"/>
      </c:scatterChart>
      <c:valAx>
        <c:axId val="-210314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0795656"/>
        <c:crosses val="autoZero"/>
        <c:crossBetween val="midCat"/>
      </c:valAx>
      <c:valAx>
        <c:axId val="-2020795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3148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'2013 working'!$D$31</c:f>
              <c:strCache>
                <c:ptCount val="1"/>
                <c:pt idx="0">
                  <c:v>log MIPS years</c:v>
                </c:pt>
              </c:strCache>
            </c:strRef>
          </c:tx>
          <c:invertIfNegative val="0"/>
          <c:xVal>
            <c:numRef>
              <c:f>'2013 working'!$A$32:$A$45</c:f>
              <c:numCache>
                <c:formatCode>General</c:formatCode>
                <c:ptCount val="14"/>
                <c:pt idx="0">
                  <c:v>1970.0</c:v>
                </c:pt>
                <c:pt idx="1">
                  <c:v>1980.0</c:v>
                </c:pt>
                <c:pt idx="2">
                  <c:v>1990.0</c:v>
                </c:pt>
                <c:pt idx="3">
                  <c:v>1993.0</c:v>
                </c:pt>
                <c:pt idx="4">
                  <c:v>1994.0</c:v>
                </c:pt>
                <c:pt idx="5">
                  <c:v>1996.0</c:v>
                </c:pt>
                <c:pt idx="6">
                  <c:v>1999.0</c:v>
                </c:pt>
                <c:pt idx="7">
                  <c:v>1999.0</c:v>
                </c:pt>
                <c:pt idx="8">
                  <c:v>2002.0</c:v>
                </c:pt>
                <c:pt idx="9">
                  <c:v>2003.0</c:v>
                </c:pt>
                <c:pt idx="10">
                  <c:v>2003.0</c:v>
                </c:pt>
                <c:pt idx="11">
                  <c:v>2005.0</c:v>
                </c:pt>
                <c:pt idx="12">
                  <c:v>2005.0</c:v>
                </c:pt>
                <c:pt idx="13">
                  <c:v>2009.0</c:v>
                </c:pt>
              </c:numCache>
            </c:numRef>
          </c:xVal>
          <c:yVal>
            <c:numRef>
              <c:f>'2013 working'!$B$32:$B$45</c:f>
              <c:numCache>
                <c:formatCode>General</c:formatCode>
                <c:ptCount val="14"/>
                <c:pt idx="2">
                  <c:v>116.0</c:v>
                </c:pt>
                <c:pt idx="3">
                  <c:v>120.0</c:v>
                </c:pt>
                <c:pt idx="4">
                  <c:v>129.0</c:v>
                </c:pt>
                <c:pt idx="5">
                  <c:v>130.0</c:v>
                </c:pt>
                <c:pt idx="6">
                  <c:v>140.0</c:v>
                </c:pt>
                <c:pt idx="7">
                  <c:v>155.0</c:v>
                </c:pt>
              </c:numCache>
            </c:numRef>
          </c:yVal>
          <c:bubbleSize>
            <c:numRef>
              <c:f>'2013 working'!$D$32:$D$45</c:f>
              <c:numCache>
                <c:formatCode>General</c:formatCode>
                <c:ptCount val="14"/>
                <c:pt idx="2">
                  <c:v>5.616771097666572</c:v>
                </c:pt>
                <c:pt idx="3">
                  <c:v>6.721425700790643</c:v>
                </c:pt>
                <c:pt idx="4">
                  <c:v>8.517193191416238</c:v>
                </c:pt>
                <c:pt idx="5">
                  <c:v>6.907755278982137</c:v>
                </c:pt>
                <c:pt idx="6">
                  <c:v>7.600902459542082</c:v>
                </c:pt>
                <c:pt idx="7">
                  <c:v>8.987196820661972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'2013 working'!$G$31</c:f>
              <c:strCache>
                <c:ptCount val="1"/>
                <c:pt idx="0">
                  <c:v>log 1 Ghz CPU years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'2013 working'!$A$32:$A$45</c:f>
              <c:numCache>
                <c:formatCode>General</c:formatCode>
                <c:ptCount val="14"/>
                <c:pt idx="0">
                  <c:v>1970.0</c:v>
                </c:pt>
                <c:pt idx="1">
                  <c:v>1980.0</c:v>
                </c:pt>
                <c:pt idx="2">
                  <c:v>1990.0</c:v>
                </c:pt>
                <c:pt idx="3">
                  <c:v>1993.0</c:v>
                </c:pt>
                <c:pt idx="4">
                  <c:v>1994.0</c:v>
                </c:pt>
                <c:pt idx="5">
                  <c:v>1996.0</c:v>
                </c:pt>
                <c:pt idx="6">
                  <c:v>1999.0</c:v>
                </c:pt>
                <c:pt idx="7">
                  <c:v>1999.0</c:v>
                </c:pt>
                <c:pt idx="8">
                  <c:v>2002.0</c:v>
                </c:pt>
                <c:pt idx="9">
                  <c:v>2003.0</c:v>
                </c:pt>
                <c:pt idx="10">
                  <c:v>2003.0</c:v>
                </c:pt>
                <c:pt idx="11">
                  <c:v>2005.0</c:v>
                </c:pt>
                <c:pt idx="12">
                  <c:v>2005.0</c:v>
                </c:pt>
                <c:pt idx="13">
                  <c:v>2009.0</c:v>
                </c:pt>
              </c:numCache>
            </c:numRef>
          </c:xVal>
          <c:yVal>
            <c:numRef>
              <c:f>'2013 working'!$E$32:$E$45</c:f>
              <c:numCache>
                <c:formatCode>General</c:formatCode>
                <c:ptCount val="14"/>
                <c:pt idx="8">
                  <c:v>158.0</c:v>
                </c:pt>
                <c:pt idx="9">
                  <c:v>160.0</c:v>
                </c:pt>
                <c:pt idx="10">
                  <c:v>174.0</c:v>
                </c:pt>
                <c:pt idx="11">
                  <c:v>176.0</c:v>
                </c:pt>
                <c:pt idx="12">
                  <c:v>200.0</c:v>
                </c:pt>
                <c:pt idx="13">
                  <c:v>232.0</c:v>
                </c:pt>
              </c:numCache>
            </c:numRef>
          </c:yVal>
          <c:bubbleSize>
            <c:numRef>
              <c:f>'2013 working'!$G$32:$G$45</c:f>
              <c:numCache>
                <c:formatCode>General</c:formatCode>
                <c:ptCount val="14"/>
                <c:pt idx="8">
                  <c:v>8.131530710604252</c:v>
                </c:pt>
                <c:pt idx="9">
                  <c:v>7.90100705199242</c:v>
                </c:pt>
                <c:pt idx="10">
                  <c:v>9.487972108574462</c:v>
                </c:pt>
                <c:pt idx="11">
                  <c:v>10.79137880988858</c:v>
                </c:pt>
                <c:pt idx="12">
                  <c:v>11.70354582457888</c:v>
                </c:pt>
                <c:pt idx="13">
                  <c:v>15.00943302643671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'2013 working'!$I$31</c:f>
              <c:strCache>
                <c:ptCount val="1"/>
                <c:pt idx="0">
                  <c:v>Qualitative</c:v>
                </c:pt>
              </c:strCache>
            </c:strRef>
          </c:tx>
          <c:spPr>
            <a:ln w="25400">
              <a:noFill/>
            </a:ln>
          </c:spPr>
          <c:invertIfNegative val="0"/>
          <c:xVal>
            <c:numRef>
              <c:f>'2013 working'!$A$32:$A$45</c:f>
              <c:numCache>
                <c:formatCode>General</c:formatCode>
                <c:ptCount val="14"/>
                <c:pt idx="0">
                  <c:v>1970.0</c:v>
                </c:pt>
                <c:pt idx="1">
                  <c:v>1980.0</c:v>
                </c:pt>
                <c:pt idx="2">
                  <c:v>1990.0</c:v>
                </c:pt>
                <c:pt idx="3">
                  <c:v>1993.0</c:v>
                </c:pt>
                <c:pt idx="4">
                  <c:v>1994.0</c:v>
                </c:pt>
                <c:pt idx="5">
                  <c:v>1996.0</c:v>
                </c:pt>
                <c:pt idx="6">
                  <c:v>1999.0</c:v>
                </c:pt>
                <c:pt idx="7">
                  <c:v>1999.0</c:v>
                </c:pt>
                <c:pt idx="8">
                  <c:v>2002.0</c:v>
                </c:pt>
                <c:pt idx="9">
                  <c:v>2003.0</c:v>
                </c:pt>
                <c:pt idx="10">
                  <c:v>2003.0</c:v>
                </c:pt>
                <c:pt idx="11">
                  <c:v>2005.0</c:v>
                </c:pt>
                <c:pt idx="12">
                  <c:v>2005.0</c:v>
                </c:pt>
                <c:pt idx="13">
                  <c:v>2009.0</c:v>
                </c:pt>
              </c:numCache>
            </c:numRef>
          </c:xVal>
          <c:yVal>
            <c:numRef>
              <c:f>'2013 working'!$H$32:$H$45</c:f>
              <c:numCache>
                <c:formatCode>General</c:formatCode>
                <c:ptCount val="14"/>
                <c:pt idx="0">
                  <c:v>20.0</c:v>
                </c:pt>
                <c:pt idx="1">
                  <c:v>50.0</c:v>
                </c:pt>
              </c:numCache>
            </c:numRef>
          </c:yVal>
          <c:bubbleSize>
            <c:numRef>
              <c:f>'2013 working'!$I$32:$I$45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2020760184"/>
        <c:axId val="-2020757192"/>
      </c:bubbleChart>
      <c:valAx>
        <c:axId val="-202076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0757192"/>
        <c:crosses val="autoZero"/>
        <c:crossBetween val="midCat"/>
      </c:valAx>
      <c:valAx>
        <c:axId val="-2020757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0760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'2013 working'!$G$1</c:f>
              <c:strCache>
                <c:ptCount val="1"/>
                <c:pt idx="0">
                  <c:v>Time per digit</c:v>
                </c:pt>
              </c:strCache>
            </c:strRef>
          </c:tx>
          <c:spPr>
            <a:ln w="47625">
              <a:noFill/>
            </a:ln>
          </c:spPr>
          <c:xVal>
            <c:numRef>
              <c:f>'2013 working'!$C$5:$C$16</c:f>
              <c:numCache>
                <c:formatCode>General</c:formatCode>
                <c:ptCount val="12"/>
                <c:pt idx="0">
                  <c:v>1990.0</c:v>
                </c:pt>
                <c:pt idx="1">
                  <c:v>1993.0</c:v>
                </c:pt>
                <c:pt idx="2">
                  <c:v>1994.0</c:v>
                </c:pt>
                <c:pt idx="3">
                  <c:v>1996.0</c:v>
                </c:pt>
                <c:pt idx="4">
                  <c:v>1999.0</c:v>
                </c:pt>
                <c:pt idx="5">
                  <c:v>1999.0</c:v>
                </c:pt>
                <c:pt idx="6">
                  <c:v>2002.0</c:v>
                </c:pt>
                <c:pt idx="7">
                  <c:v>2003.0</c:v>
                </c:pt>
                <c:pt idx="8">
                  <c:v>2003.0</c:v>
                </c:pt>
                <c:pt idx="9">
                  <c:v>2005.0</c:v>
                </c:pt>
                <c:pt idx="10">
                  <c:v>2005.0</c:v>
                </c:pt>
                <c:pt idx="11">
                  <c:v>2009.0</c:v>
                </c:pt>
              </c:numCache>
            </c:numRef>
          </c:xVal>
          <c:yVal>
            <c:numRef>
              <c:f>'2013 working'!$G$5:$G$16</c:f>
              <c:numCache>
                <c:formatCode>General</c:formatCode>
                <c:ptCount val="12"/>
                <c:pt idx="0">
                  <c:v>2.370689655172414</c:v>
                </c:pt>
                <c:pt idx="1">
                  <c:v>6.916666666666666</c:v>
                </c:pt>
                <c:pt idx="2">
                  <c:v>38.75968992248062</c:v>
                </c:pt>
                <c:pt idx="3">
                  <c:v>7.692307692307692</c:v>
                </c:pt>
                <c:pt idx="4">
                  <c:v>14.28571428571429</c:v>
                </c:pt>
                <c:pt idx="5">
                  <c:v>51.61290322580645</c:v>
                </c:pt>
                <c:pt idx="6">
                  <c:v>21.51898734177215</c:v>
                </c:pt>
                <c:pt idx="7">
                  <c:v>16.875</c:v>
                </c:pt>
                <c:pt idx="8">
                  <c:v>75.86206896551723</c:v>
                </c:pt>
                <c:pt idx="9">
                  <c:v>276.1363636363636</c:v>
                </c:pt>
                <c:pt idx="10">
                  <c:v>605.0</c:v>
                </c:pt>
                <c:pt idx="11">
                  <c:v>14224.13793103448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734840"/>
        <c:axId val="-2020731816"/>
      </c:scatterChart>
      <c:valAx>
        <c:axId val="-202073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0731816"/>
        <c:crosses val="autoZero"/>
        <c:crossBetween val="midCat"/>
      </c:valAx>
      <c:valAx>
        <c:axId val="-2020731816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0734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'2013 working'!$C$5:$C$16</c:f>
              <c:numCache>
                <c:formatCode>General</c:formatCode>
                <c:ptCount val="12"/>
                <c:pt idx="0">
                  <c:v>1990.0</c:v>
                </c:pt>
                <c:pt idx="1">
                  <c:v>1993.0</c:v>
                </c:pt>
                <c:pt idx="2">
                  <c:v>1994.0</c:v>
                </c:pt>
                <c:pt idx="3">
                  <c:v>1996.0</c:v>
                </c:pt>
                <c:pt idx="4">
                  <c:v>1999.0</c:v>
                </c:pt>
                <c:pt idx="5">
                  <c:v>1999.0</c:v>
                </c:pt>
                <c:pt idx="6">
                  <c:v>2002.0</c:v>
                </c:pt>
                <c:pt idx="7">
                  <c:v>2003.0</c:v>
                </c:pt>
                <c:pt idx="8">
                  <c:v>2003.0</c:v>
                </c:pt>
                <c:pt idx="9">
                  <c:v>2005.0</c:v>
                </c:pt>
                <c:pt idx="10">
                  <c:v>2005.0</c:v>
                </c:pt>
                <c:pt idx="11">
                  <c:v>2009.0</c:v>
                </c:pt>
              </c:numCache>
            </c:numRef>
          </c:xVal>
          <c:yVal>
            <c:numRef>
              <c:f>'2013 working'!$E$5:$E$16</c:f>
              <c:numCache>
                <c:formatCode>General</c:formatCode>
                <c:ptCount val="12"/>
                <c:pt idx="0">
                  <c:v>275.0</c:v>
                </c:pt>
                <c:pt idx="1">
                  <c:v>830.0</c:v>
                </c:pt>
                <c:pt idx="2">
                  <c:v>5000.0</c:v>
                </c:pt>
                <c:pt idx="3">
                  <c:v>1000.0</c:v>
                </c:pt>
                <c:pt idx="4">
                  <c:v>2000.0</c:v>
                </c:pt>
                <c:pt idx="5">
                  <c:v>8000.0</c:v>
                </c:pt>
                <c:pt idx="6">
                  <c:v>3400.0</c:v>
                </c:pt>
                <c:pt idx="7">
                  <c:v>2700.0</c:v>
                </c:pt>
                <c:pt idx="8">
                  <c:v>13200.0</c:v>
                </c:pt>
                <c:pt idx="9">
                  <c:v>48600.0</c:v>
                </c:pt>
                <c:pt idx="10">
                  <c:v>121000.0</c:v>
                </c:pt>
                <c:pt idx="11">
                  <c:v>3.3E6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707016"/>
        <c:axId val="-2020703992"/>
      </c:scatterChart>
      <c:valAx>
        <c:axId val="-202070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0703992"/>
        <c:crosses val="autoZero"/>
        <c:crossBetween val="midCat"/>
      </c:valAx>
      <c:valAx>
        <c:axId val="-202070399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20707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74594138405"/>
          <c:y val="0.0411419136009902"/>
          <c:w val="0.823199383966984"/>
          <c:h val="0.789674606736334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pPr>
              <a:effectLst/>
            </c:spPr>
          </c:marker>
          <c:dPt>
            <c:idx val="0"/>
            <c:bubble3D val="0"/>
          </c:dPt>
          <c:dPt>
            <c:idx val="1"/>
            <c:bubble3D val="0"/>
          </c:dPt>
          <c:xVal>
            <c:numRef>
              <c:f>'2013 working'!$C$3:$C$16</c:f>
              <c:numCache>
                <c:formatCode>General</c:formatCode>
                <c:ptCount val="14"/>
                <c:pt idx="0">
                  <c:v>1970.0</c:v>
                </c:pt>
                <c:pt idx="1">
                  <c:v>1980.0</c:v>
                </c:pt>
                <c:pt idx="2">
                  <c:v>1990.0</c:v>
                </c:pt>
                <c:pt idx="3">
                  <c:v>1993.0</c:v>
                </c:pt>
                <c:pt idx="4">
                  <c:v>1994.0</c:v>
                </c:pt>
                <c:pt idx="5">
                  <c:v>1996.0</c:v>
                </c:pt>
                <c:pt idx="6">
                  <c:v>1999.0</c:v>
                </c:pt>
                <c:pt idx="7">
                  <c:v>1999.0</c:v>
                </c:pt>
                <c:pt idx="8">
                  <c:v>2002.0</c:v>
                </c:pt>
                <c:pt idx="9">
                  <c:v>2003.0</c:v>
                </c:pt>
                <c:pt idx="10">
                  <c:v>2003.0</c:v>
                </c:pt>
                <c:pt idx="11">
                  <c:v>2005.0</c:v>
                </c:pt>
                <c:pt idx="12">
                  <c:v>2005.0</c:v>
                </c:pt>
                <c:pt idx="13">
                  <c:v>2009.0</c:v>
                </c:pt>
              </c:numCache>
            </c:numRef>
          </c:xVal>
          <c:yVal>
            <c:numRef>
              <c:f>'2013 working'!$B$3:$B$16</c:f>
              <c:numCache>
                <c:formatCode>General</c:formatCode>
                <c:ptCount val="14"/>
                <c:pt idx="0">
                  <c:v>20.0</c:v>
                </c:pt>
                <c:pt idx="1">
                  <c:v>50.0</c:v>
                </c:pt>
                <c:pt idx="2">
                  <c:v>116.0</c:v>
                </c:pt>
                <c:pt idx="3">
                  <c:v>120.0</c:v>
                </c:pt>
                <c:pt idx="4">
                  <c:v>129.0</c:v>
                </c:pt>
                <c:pt idx="5">
                  <c:v>130.0</c:v>
                </c:pt>
                <c:pt idx="6">
                  <c:v>140.0</c:v>
                </c:pt>
                <c:pt idx="7">
                  <c:v>155.0</c:v>
                </c:pt>
                <c:pt idx="8">
                  <c:v>158.0</c:v>
                </c:pt>
                <c:pt idx="9">
                  <c:v>160.0</c:v>
                </c:pt>
                <c:pt idx="10">
                  <c:v>174.0</c:v>
                </c:pt>
                <c:pt idx="11">
                  <c:v>176.0</c:v>
                </c:pt>
                <c:pt idx="12">
                  <c:v>200.0</c:v>
                </c:pt>
                <c:pt idx="13">
                  <c:v>232.0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676472"/>
        <c:axId val="-2020671352"/>
      </c:scatterChart>
      <c:valAx>
        <c:axId val="-2020676472"/>
        <c:scaling>
          <c:orientation val="minMax"/>
          <c:max val="2010.0"/>
          <c:min val="197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671352"/>
        <c:crosses val="autoZero"/>
        <c:crossBetween val="midCat"/>
      </c:valAx>
      <c:valAx>
        <c:axId val="-2020671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Digits factored</a:t>
                </a:r>
              </a:p>
            </c:rich>
          </c:tx>
          <c:layout>
            <c:manualLayout>
              <c:xMode val="edge"/>
              <c:yMode val="edge"/>
              <c:x val="0.000945818193899525"/>
              <c:y val="0.2779259457852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2067647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>
          <a:latin typeface="Adobe Caslon Pro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103457662227"/>
          <c:y val="0.0381112663818047"/>
          <c:w val="0.793017620267955"/>
          <c:h val="0.8253985493192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  <a:effectLst/>
          </c:spPr>
          <c:marker>
            <c:spPr>
              <a:effectLst/>
            </c:spPr>
          </c:marker>
          <c:xVal>
            <c:numRef>
              <c:f>'2013 working'!$C$5:$C$16</c:f>
              <c:numCache>
                <c:formatCode>General</c:formatCode>
                <c:ptCount val="12"/>
                <c:pt idx="0">
                  <c:v>1990.0</c:v>
                </c:pt>
                <c:pt idx="1">
                  <c:v>1993.0</c:v>
                </c:pt>
                <c:pt idx="2">
                  <c:v>1994.0</c:v>
                </c:pt>
                <c:pt idx="3">
                  <c:v>1996.0</c:v>
                </c:pt>
                <c:pt idx="4">
                  <c:v>1999.0</c:v>
                </c:pt>
                <c:pt idx="5">
                  <c:v>1999.0</c:v>
                </c:pt>
                <c:pt idx="6">
                  <c:v>2002.0</c:v>
                </c:pt>
                <c:pt idx="7">
                  <c:v>2003.0</c:v>
                </c:pt>
                <c:pt idx="8">
                  <c:v>2003.0</c:v>
                </c:pt>
                <c:pt idx="9">
                  <c:v>2005.0</c:v>
                </c:pt>
                <c:pt idx="10">
                  <c:v>2005.0</c:v>
                </c:pt>
                <c:pt idx="11">
                  <c:v>2009.0</c:v>
                </c:pt>
              </c:numCache>
            </c:numRef>
          </c:xVal>
          <c:yVal>
            <c:numRef>
              <c:f>'2013 working'!$E$5:$E$16</c:f>
              <c:numCache>
                <c:formatCode>General</c:formatCode>
                <c:ptCount val="12"/>
                <c:pt idx="0">
                  <c:v>275.0</c:v>
                </c:pt>
                <c:pt idx="1">
                  <c:v>830.0</c:v>
                </c:pt>
                <c:pt idx="2">
                  <c:v>5000.0</c:v>
                </c:pt>
                <c:pt idx="3">
                  <c:v>1000.0</c:v>
                </c:pt>
                <c:pt idx="4">
                  <c:v>2000.0</c:v>
                </c:pt>
                <c:pt idx="5">
                  <c:v>8000.0</c:v>
                </c:pt>
                <c:pt idx="6">
                  <c:v>3400.0</c:v>
                </c:pt>
                <c:pt idx="7">
                  <c:v>2700.0</c:v>
                </c:pt>
                <c:pt idx="8">
                  <c:v>13200.0</c:v>
                </c:pt>
                <c:pt idx="9">
                  <c:v>48600.0</c:v>
                </c:pt>
                <c:pt idx="10">
                  <c:v>121000.0</c:v>
                </c:pt>
                <c:pt idx="11">
                  <c:v>3.3E6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0647000"/>
        <c:axId val="-2020639848"/>
      </c:scatterChart>
      <c:valAx>
        <c:axId val="-202064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639848"/>
        <c:crosses val="autoZero"/>
        <c:crossBetween val="midCat"/>
      </c:valAx>
      <c:valAx>
        <c:axId val="-2020639848"/>
        <c:scaling>
          <c:logBase val="10.0"/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CPU time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206470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>
          <a:latin typeface="Adobe Caslon Pro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698500</xdr:colOff>
      <xdr:row>1</xdr:row>
      <xdr:rowOff>139700</xdr:rowOff>
    </xdr:from>
    <xdr:to>
      <xdr:col>36</xdr:col>
      <xdr:colOff>266700</xdr:colOff>
      <xdr:row>32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685800</xdr:colOff>
      <xdr:row>35</xdr:row>
      <xdr:rowOff>139700</xdr:rowOff>
    </xdr:from>
    <xdr:to>
      <xdr:col>35</xdr:col>
      <xdr:colOff>88900</xdr:colOff>
      <xdr:row>52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6350</xdr:colOff>
      <xdr:row>1</xdr:row>
      <xdr:rowOff>57150</xdr:rowOff>
    </xdr:from>
    <xdr:to>
      <xdr:col>23</xdr:col>
      <xdr:colOff>63500</xdr:colOff>
      <xdr:row>22</xdr:row>
      <xdr:rowOff>139700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455930</xdr:colOff>
      <xdr:row>25</xdr:row>
      <xdr:rowOff>26670</xdr:rowOff>
    </xdr:from>
    <xdr:to>
      <xdr:col>20</xdr:col>
      <xdr:colOff>513080</xdr:colOff>
      <xdr:row>46</xdr:row>
      <xdr:rowOff>109220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120650</xdr:colOff>
      <xdr:row>1</xdr:row>
      <xdr:rowOff>158750</xdr:rowOff>
    </xdr:from>
    <xdr:to>
      <xdr:col>15</xdr:col>
      <xdr:colOff>419100</xdr:colOff>
      <xdr:row>24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800100</xdr:colOff>
      <xdr:row>19</xdr:row>
      <xdr:rowOff>177800</xdr:rowOff>
    </xdr:from>
    <xdr:to>
      <xdr:col>13</xdr:col>
      <xdr:colOff>406400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63500</xdr:colOff>
      <xdr:row>1</xdr:row>
      <xdr:rowOff>63500</xdr:rowOff>
    </xdr:from>
    <xdr:to>
      <xdr:col>31</xdr:col>
      <xdr:colOff>101600</xdr:colOff>
      <xdr:row>19</xdr:row>
      <xdr:rowOff>20320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0</xdr:colOff>
      <xdr:row>24</xdr:row>
      <xdr:rowOff>10160</xdr:rowOff>
    </xdr:from>
    <xdr:to>
      <xdr:col>30</xdr:col>
      <xdr:colOff>264160</xdr:colOff>
      <xdr:row>45</xdr:row>
      <xdr:rowOff>81280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en.wikipedia.org/wiki/Kazumaro_Aoki" TargetMode="External"/><Relationship Id="rId20" Type="http://schemas.openxmlformats.org/officeDocument/2006/relationships/hyperlink" Target="http://www.crypto-world.com/announcements/c158.txt" TargetMode="External"/><Relationship Id="rId21" Type="http://schemas.openxmlformats.org/officeDocument/2006/relationships/hyperlink" Target="http://www.crypto-world.com/announcements/rsa160.txt" TargetMode="External"/><Relationship Id="rId22" Type="http://schemas.openxmlformats.org/officeDocument/2006/relationships/hyperlink" Target="http://www.crypto-world.com/announcements/rsa576.txt" TargetMode="External"/><Relationship Id="rId23" Type="http://schemas.openxmlformats.org/officeDocument/2006/relationships/hyperlink" Target="http://www.crypto-world.com/announcements/c176.txt" TargetMode="External"/><Relationship Id="rId24" Type="http://schemas.openxmlformats.org/officeDocument/2006/relationships/hyperlink" Target="http://www.crypto-world.com/announcements/rsa200.txt" TargetMode="External"/><Relationship Id="rId25" Type="http://schemas.openxmlformats.org/officeDocument/2006/relationships/hyperlink" Target="http://www.crypto-world.com/FactorRecords.html" TargetMode="External"/><Relationship Id="rId26" Type="http://schemas.openxmlformats.org/officeDocument/2006/relationships/hyperlink" Target="http://www.crypto-world.com/announcements/rsa768.txt" TargetMode="External"/><Relationship Id="rId27" Type="http://schemas.openxmlformats.org/officeDocument/2006/relationships/hyperlink" Target="http://www.crypto-world.com/FactorRecords.html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en.wikipedia.org/wiki/Herman_te_Riele" TargetMode="External"/><Relationship Id="rId11" Type="http://schemas.openxmlformats.org/officeDocument/2006/relationships/hyperlink" Target="https://en.wikipedia.org/wiki/RSA_Factoring_Challenge" TargetMode="External"/><Relationship Id="rId12" Type="http://schemas.openxmlformats.org/officeDocument/2006/relationships/hyperlink" Target="https://en.wikipedia.org/wiki/RSA_Factoring_Challenge" TargetMode="External"/><Relationship Id="rId13" Type="http://schemas.openxmlformats.org/officeDocument/2006/relationships/hyperlink" Target="https://en.wikipedia.org/wiki/Paul_Zimmermann" TargetMode="External"/><Relationship Id="rId14" Type="http://schemas.openxmlformats.org/officeDocument/2006/relationships/hyperlink" Target="https://en.wikipedia.org/w/index.php?title=Thorsten_Kleinjung&amp;action=edit&amp;redlink=1" TargetMode="External"/><Relationship Id="rId15" Type="http://schemas.openxmlformats.org/officeDocument/2006/relationships/hyperlink" Target="http://www.crypto-world.com/announcements/RSA120.txt" TargetMode="External"/><Relationship Id="rId16" Type="http://schemas.openxmlformats.org/officeDocument/2006/relationships/hyperlink" Target="http://www.crypto-world.com/announcements/RSA129.txt" TargetMode="External"/><Relationship Id="rId17" Type="http://schemas.openxmlformats.org/officeDocument/2006/relationships/hyperlink" Target="http://www.crypto-world.com/announcements/RSA130.txt" TargetMode="External"/><Relationship Id="rId18" Type="http://schemas.openxmlformats.org/officeDocument/2006/relationships/hyperlink" Target="http://www.crypto-world.com/announcements/RSA140.txt" TargetMode="External"/><Relationship Id="rId19" Type="http://schemas.openxmlformats.org/officeDocument/2006/relationships/hyperlink" Target="http://www.crypto-world.com/announcements/RSA155.txt" TargetMode="External"/><Relationship Id="rId1" Type="http://schemas.openxmlformats.org/officeDocument/2006/relationships/hyperlink" Target="https://en.wikipedia.org/wiki/RSA_Factoring_Challenge" TargetMode="External"/><Relationship Id="rId2" Type="http://schemas.openxmlformats.org/officeDocument/2006/relationships/hyperlink" Target="https://en.wikipedia.org/wiki/Arjen_K._Lenstra" TargetMode="External"/><Relationship Id="rId3" Type="http://schemas.openxmlformats.org/officeDocument/2006/relationships/hyperlink" Target="https://en.wikipedia.org/wiki/RSA_Factoring_Challenge" TargetMode="External"/><Relationship Id="rId4" Type="http://schemas.openxmlformats.org/officeDocument/2006/relationships/hyperlink" Target="https://en.wikipedia.org/w/index.php?title=T._Denny&amp;action=edit&amp;redlink=1" TargetMode="External"/><Relationship Id="rId5" Type="http://schemas.openxmlformats.org/officeDocument/2006/relationships/hyperlink" Target="https://en.wikipedia.org/wiki/RSA_Factoring_Challenge" TargetMode="External"/><Relationship Id="rId6" Type="http://schemas.openxmlformats.org/officeDocument/2006/relationships/hyperlink" Target="https://en.wikipedia.org/wiki/Arjen_K._Lenstra" TargetMode="External"/><Relationship Id="rId7" Type="http://schemas.openxmlformats.org/officeDocument/2006/relationships/hyperlink" Target="https://en.wikipedia.org/wiki/Arjen_K._Lenstra" TargetMode="External"/><Relationship Id="rId8" Type="http://schemas.openxmlformats.org/officeDocument/2006/relationships/hyperlink" Target="https://en.wikipedia.org/wiki/Herman_te_Riele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crypto-world.com/FactorRecords.html" TargetMode="External"/><Relationship Id="rId12" Type="http://schemas.openxmlformats.org/officeDocument/2006/relationships/hyperlink" Target="http://www.crypto-world.com/announcements/rsa768.txt" TargetMode="External"/><Relationship Id="rId13" Type="http://schemas.openxmlformats.org/officeDocument/2006/relationships/hyperlink" Target="http://www.crypto-world.com/FactorRecords.html" TargetMode="External"/><Relationship Id="rId14" Type="http://schemas.openxmlformats.org/officeDocument/2006/relationships/drawing" Target="../drawings/drawing2.xml"/><Relationship Id="rId1" Type="http://schemas.openxmlformats.org/officeDocument/2006/relationships/hyperlink" Target="http://www.crypto-world.com/announcements/RSA120.txt" TargetMode="External"/><Relationship Id="rId2" Type="http://schemas.openxmlformats.org/officeDocument/2006/relationships/hyperlink" Target="http://www.crypto-world.com/announcements/RSA129.txt" TargetMode="External"/><Relationship Id="rId3" Type="http://schemas.openxmlformats.org/officeDocument/2006/relationships/hyperlink" Target="http://www.crypto-world.com/announcements/RSA130.txt" TargetMode="External"/><Relationship Id="rId4" Type="http://schemas.openxmlformats.org/officeDocument/2006/relationships/hyperlink" Target="http://www.crypto-world.com/announcements/RSA140.txt" TargetMode="External"/><Relationship Id="rId5" Type="http://schemas.openxmlformats.org/officeDocument/2006/relationships/hyperlink" Target="http://www.crypto-world.com/announcements/RSA155.txt" TargetMode="External"/><Relationship Id="rId6" Type="http://schemas.openxmlformats.org/officeDocument/2006/relationships/hyperlink" Target="http://www.crypto-world.com/announcements/c158.txt" TargetMode="External"/><Relationship Id="rId7" Type="http://schemas.openxmlformats.org/officeDocument/2006/relationships/hyperlink" Target="http://www.crypto-world.com/announcements/rsa160.txt" TargetMode="External"/><Relationship Id="rId8" Type="http://schemas.openxmlformats.org/officeDocument/2006/relationships/hyperlink" Target="http://www.crypto-world.com/announcements/rsa576.txt" TargetMode="External"/><Relationship Id="rId9" Type="http://schemas.openxmlformats.org/officeDocument/2006/relationships/hyperlink" Target="http://www.crypto-world.com/announcements/c176.txt" TargetMode="External"/><Relationship Id="rId10" Type="http://schemas.openxmlformats.org/officeDocument/2006/relationships/hyperlink" Target="http://www.crypto-world.com/announcements/rsa200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J1" workbookViewId="0">
      <selection activeCell="X33" sqref="X33"/>
    </sheetView>
  </sheetViews>
  <sheetFormatPr baseColWidth="10" defaultRowHeight="15" x14ac:dyDescent="0"/>
  <cols>
    <col min="2" max="3" width="0" hidden="1" customWidth="1"/>
    <col min="5" max="5" width="0" hidden="1" customWidth="1"/>
    <col min="7" max="7" width="20" hidden="1" customWidth="1"/>
    <col min="8" max="8" width="33.6640625" hidden="1" customWidth="1"/>
    <col min="9" max="9" width="43.83203125" hidden="1" customWidth="1"/>
    <col min="11" max="11" width="7.5" style="11" customWidth="1"/>
    <col min="12" max="20" width="0" hidden="1" customWidth="1"/>
  </cols>
  <sheetData>
    <row r="1" spans="1:25" ht="18">
      <c r="A1" s="7" t="s">
        <v>134</v>
      </c>
      <c r="B1" s="7" t="s">
        <v>98</v>
      </c>
      <c r="C1" s="7"/>
      <c r="D1" s="7" t="s">
        <v>117</v>
      </c>
      <c r="E1" s="7" t="s">
        <v>114</v>
      </c>
      <c r="F1" s="7" t="s">
        <v>40</v>
      </c>
      <c r="G1" s="7" t="s">
        <v>41</v>
      </c>
      <c r="H1" s="7" t="s">
        <v>42</v>
      </c>
      <c r="I1" s="7" t="s">
        <v>43</v>
      </c>
      <c r="J1" s="7" t="s">
        <v>130</v>
      </c>
      <c r="K1" s="10" t="s">
        <v>115</v>
      </c>
      <c r="L1" s="7" t="s">
        <v>44</v>
      </c>
      <c r="N1" s="7" t="s">
        <v>106</v>
      </c>
      <c r="O1" s="7" t="s">
        <v>107</v>
      </c>
      <c r="P1" s="7" t="s">
        <v>105</v>
      </c>
      <c r="Q1" s="7" t="s">
        <v>108</v>
      </c>
      <c r="R1" s="7" t="s">
        <v>109</v>
      </c>
      <c r="S1" s="7" t="s">
        <v>138</v>
      </c>
      <c r="U1" s="7" t="s">
        <v>139</v>
      </c>
      <c r="V1" s="7" t="s">
        <v>141</v>
      </c>
      <c r="W1" s="7" t="s">
        <v>140</v>
      </c>
      <c r="X1" s="7" t="s">
        <v>142</v>
      </c>
      <c r="Y1" s="7" t="s">
        <v>143</v>
      </c>
    </row>
    <row r="2" spans="1:25" ht="15" customHeight="1">
      <c r="B2" t="s">
        <v>99</v>
      </c>
      <c r="D2" t="s">
        <v>118</v>
      </c>
      <c r="F2">
        <v>20</v>
      </c>
      <c r="I2" s="12">
        <v>1970</v>
      </c>
      <c r="J2" s="13">
        <v>25569</v>
      </c>
      <c r="K2" s="12">
        <v>1970</v>
      </c>
      <c r="M2" t="s">
        <v>116</v>
      </c>
      <c r="U2">
        <f>IF($D2="SOA", $F2, NA())</f>
        <v>20</v>
      </c>
      <c r="V2" t="e">
        <f>IF($D2="DREC", $F2, NA())</f>
        <v>#N/A</v>
      </c>
      <c r="W2" t="e">
        <f>IF($D2="EXA", $F2, NA())</f>
        <v>#N/A</v>
      </c>
      <c r="Y2">
        <f>20</f>
        <v>20</v>
      </c>
    </row>
    <row r="3" spans="1:25" ht="15" customHeight="1">
      <c r="B3" t="s">
        <v>99</v>
      </c>
      <c r="D3" t="s">
        <v>118</v>
      </c>
      <c r="F3">
        <v>50</v>
      </c>
      <c r="I3" s="12">
        <v>1980</v>
      </c>
      <c r="J3" s="13">
        <v>29221</v>
      </c>
      <c r="K3" s="12">
        <v>1980</v>
      </c>
      <c r="M3" t="s">
        <v>116</v>
      </c>
      <c r="U3">
        <f t="shared" ref="U3:U28" si="0">IF($D3="SOA", $F3, NA())</f>
        <v>50</v>
      </c>
      <c r="V3" t="e">
        <f t="shared" ref="V3:V28" si="1">IF($D3="DREC", $F3, NA())</f>
        <v>#N/A</v>
      </c>
      <c r="W3" t="e">
        <f t="shared" ref="W3:W28" si="2">IF($D3="EXA", $F3, NA())</f>
        <v>#N/A</v>
      </c>
      <c r="Y3">
        <f>MAX(Y2,F3)</f>
        <v>50</v>
      </c>
    </row>
    <row r="4" spans="1:25" ht="15" customHeight="1">
      <c r="B4" t="s">
        <v>123</v>
      </c>
      <c r="D4" t="s">
        <v>118</v>
      </c>
      <c r="F4" s="9">
        <v>95</v>
      </c>
      <c r="G4" s="9"/>
      <c r="H4" s="9"/>
      <c r="I4" s="9" t="s">
        <v>131</v>
      </c>
      <c r="J4" s="13">
        <v>32143</v>
      </c>
      <c r="K4" s="12">
        <v>1988</v>
      </c>
      <c r="L4" s="9" t="s">
        <v>120</v>
      </c>
      <c r="M4" t="s">
        <v>116</v>
      </c>
      <c r="N4" t="s">
        <v>128</v>
      </c>
      <c r="O4" t="s">
        <v>129</v>
      </c>
      <c r="Q4" t="s">
        <v>101</v>
      </c>
      <c r="S4" t="s">
        <v>121</v>
      </c>
      <c r="U4">
        <f t="shared" si="0"/>
        <v>95</v>
      </c>
      <c r="V4" t="e">
        <f t="shared" si="1"/>
        <v>#N/A</v>
      </c>
      <c r="W4" t="e">
        <f t="shared" si="2"/>
        <v>#N/A</v>
      </c>
      <c r="Y4">
        <f t="shared" ref="Y4:Y28" si="3">MAX(Y3,F4)</f>
        <v>95</v>
      </c>
    </row>
    <row r="5" spans="1:25" ht="18">
      <c r="B5" t="s">
        <v>132</v>
      </c>
      <c r="D5" t="s">
        <v>136</v>
      </c>
      <c r="E5">
        <v>1</v>
      </c>
      <c r="F5" s="9">
        <v>106</v>
      </c>
      <c r="G5" s="9"/>
      <c r="H5" s="9"/>
      <c r="I5" s="15">
        <v>32599</v>
      </c>
      <c r="J5" s="13">
        <v>32295</v>
      </c>
      <c r="K5" s="12">
        <v>1988</v>
      </c>
      <c r="L5" s="9" t="s">
        <v>119</v>
      </c>
      <c r="M5" t="s">
        <v>116</v>
      </c>
      <c r="P5" t="s">
        <v>135</v>
      </c>
      <c r="S5" t="s">
        <v>121</v>
      </c>
      <c r="U5" t="e">
        <f t="shared" si="0"/>
        <v>#N/A</v>
      </c>
      <c r="V5">
        <f t="shared" si="1"/>
        <v>106</v>
      </c>
      <c r="W5" t="e">
        <f t="shared" si="2"/>
        <v>#N/A</v>
      </c>
      <c r="X5" t="e">
        <f>(Y5-Y4)/((Y5-95)/(K5-1988))</f>
        <v>#DIV/0!</v>
      </c>
      <c r="Y5">
        <f t="shared" si="3"/>
        <v>106</v>
      </c>
    </row>
    <row r="6" spans="1:25" ht="18" customHeight="1">
      <c r="B6" t="s">
        <v>124</v>
      </c>
      <c r="D6" t="s">
        <v>136</v>
      </c>
      <c r="E6">
        <v>1</v>
      </c>
      <c r="F6" s="9">
        <v>107</v>
      </c>
      <c r="G6" s="9"/>
      <c r="H6" s="9"/>
      <c r="I6" s="15">
        <v>32843</v>
      </c>
      <c r="J6" s="13">
        <v>32843</v>
      </c>
      <c r="K6" s="12">
        <v>1989</v>
      </c>
      <c r="L6" s="9" t="s">
        <v>119</v>
      </c>
      <c r="M6" t="s">
        <v>116</v>
      </c>
      <c r="N6" t="s">
        <v>126</v>
      </c>
      <c r="O6" t="s">
        <v>127</v>
      </c>
      <c r="Q6" t="s">
        <v>125</v>
      </c>
      <c r="S6" t="s">
        <v>122</v>
      </c>
      <c r="U6" t="e">
        <f t="shared" si="0"/>
        <v>#N/A</v>
      </c>
      <c r="V6">
        <f t="shared" si="1"/>
        <v>107</v>
      </c>
      <c r="W6" t="e">
        <f t="shared" si="2"/>
        <v>#N/A</v>
      </c>
      <c r="X6" t="e">
        <f>(Y6-Y5)/((Y5-95)/(K5-1988))</f>
        <v>#DIV/0!</v>
      </c>
      <c r="Y6">
        <f t="shared" si="3"/>
        <v>107</v>
      </c>
    </row>
    <row r="7" spans="1:25" ht="18" customHeight="1">
      <c r="A7" s="2" t="s">
        <v>4</v>
      </c>
      <c r="B7" t="s">
        <v>111</v>
      </c>
      <c r="D7" t="s">
        <v>136</v>
      </c>
      <c r="E7">
        <v>1</v>
      </c>
      <c r="F7" s="2">
        <v>116</v>
      </c>
      <c r="I7" s="2">
        <v>1990</v>
      </c>
      <c r="J7" s="13">
        <v>32874</v>
      </c>
      <c r="K7" s="12">
        <v>1990</v>
      </c>
      <c r="M7" t="s">
        <v>116</v>
      </c>
      <c r="P7" s="2" t="s">
        <v>5</v>
      </c>
      <c r="Q7" s="2" t="s">
        <v>101</v>
      </c>
      <c r="R7" t="s">
        <v>110</v>
      </c>
      <c r="U7" t="e">
        <f t="shared" si="0"/>
        <v>#N/A</v>
      </c>
      <c r="V7">
        <f t="shared" si="1"/>
        <v>116</v>
      </c>
      <c r="W7" t="e">
        <f t="shared" si="2"/>
        <v>#N/A</v>
      </c>
      <c r="X7">
        <f t="shared" ref="X7:X28" si="4">(Y7-Y6)/((Y6-95)/(K6-1988))</f>
        <v>0.75</v>
      </c>
      <c r="Y7">
        <f t="shared" si="3"/>
        <v>116</v>
      </c>
    </row>
    <row r="8" spans="1:25" ht="18">
      <c r="A8" t="s">
        <v>45</v>
      </c>
      <c r="B8" t="s">
        <v>100</v>
      </c>
      <c r="D8" t="s">
        <v>137</v>
      </c>
      <c r="F8" s="9">
        <v>100</v>
      </c>
      <c r="G8" s="9">
        <v>330</v>
      </c>
      <c r="H8" t="s">
        <v>46</v>
      </c>
      <c r="I8" s="3" t="s">
        <v>47</v>
      </c>
      <c r="J8" s="13">
        <v>33329</v>
      </c>
      <c r="K8" s="12">
        <v>1991</v>
      </c>
      <c r="L8" s="3" t="s">
        <v>48</v>
      </c>
      <c r="M8" t="s">
        <v>116</v>
      </c>
      <c r="U8" t="e">
        <f t="shared" si="0"/>
        <v>#N/A</v>
      </c>
      <c r="V8" t="e">
        <f t="shared" si="1"/>
        <v>#N/A</v>
      </c>
      <c r="W8">
        <f t="shared" si="2"/>
        <v>100</v>
      </c>
      <c r="X8">
        <f t="shared" si="4"/>
        <v>0</v>
      </c>
      <c r="Y8">
        <f t="shared" si="3"/>
        <v>116</v>
      </c>
    </row>
    <row r="9" spans="1:25" ht="18">
      <c r="A9" t="s">
        <v>49</v>
      </c>
      <c r="B9" t="s">
        <v>100</v>
      </c>
      <c r="D9" t="s">
        <v>137</v>
      </c>
      <c r="F9" s="9">
        <v>110</v>
      </c>
      <c r="G9" s="9">
        <v>364</v>
      </c>
      <c r="H9" t="s">
        <v>50</v>
      </c>
      <c r="I9" s="3" t="s">
        <v>51</v>
      </c>
      <c r="J9" s="13">
        <v>33708</v>
      </c>
      <c r="K9" s="12">
        <v>1992</v>
      </c>
      <c r="L9" s="8" t="s">
        <v>87</v>
      </c>
      <c r="M9" t="s">
        <v>116</v>
      </c>
      <c r="U9" t="e">
        <f t="shared" si="0"/>
        <v>#N/A</v>
      </c>
      <c r="V9" t="e">
        <f t="shared" si="1"/>
        <v>#N/A</v>
      </c>
      <c r="W9">
        <f t="shared" si="2"/>
        <v>110</v>
      </c>
      <c r="X9">
        <f t="shared" si="4"/>
        <v>0</v>
      </c>
      <c r="Y9">
        <f t="shared" si="3"/>
        <v>116</v>
      </c>
    </row>
    <row r="10" spans="1:25" ht="18" customHeight="1">
      <c r="A10" s="3" t="s">
        <v>6</v>
      </c>
      <c r="B10" t="s">
        <v>133</v>
      </c>
      <c r="D10" t="s">
        <v>136</v>
      </c>
      <c r="E10">
        <v>1</v>
      </c>
      <c r="F10" s="9">
        <v>120</v>
      </c>
      <c r="G10" s="9">
        <v>397</v>
      </c>
      <c r="H10" t="s">
        <v>52</v>
      </c>
      <c r="I10" s="2" t="s">
        <v>102</v>
      </c>
      <c r="J10" s="13">
        <v>34121</v>
      </c>
      <c r="K10" s="12">
        <v>1993</v>
      </c>
      <c r="L10" s="3" t="s">
        <v>53</v>
      </c>
      <c r="M10" t="s">
        <v>116</v>
      </c>
      <c r="P10" s="2" t="s">
        <v>7</v>
      </c>
      <c r="Q10" s="2" t="s">
        <v>101</v>
      </c>
      <c r="R10" t="s">
        <v>112</v>
      </c>
      <c r="U10" t="e">
        <f t="shared" si="0"/>
        <v>#N/A</v>
      </c>
      <c r="V10">
        <f t="shared" si="1"/>
        <v>120</v>
      </c>
      <c r="W10" t="e">
        <f t="shared" si="2"/>
        <v>#N/A</v>
      </c>
      <c r="X10">
        <f t="shared" si="4"/>
        <v>0.76190476190476186</v>
      </c>
      <c r="Y10">
        <f t="shared" si="3"/>
        <v>120</v>
      </c>
    </row>
    <row r="11" spans="1:25" ht="18">
      <c r="A11" s="3" t="s">
        <v>8</v>
      </c>
      <c r="B11" t="s">
        <v>133</v>
      </c>
      <c r="C11" s="8"/>
      <c r="D11" t="s">
        <v>136</v>
      </c>
      <c r="E11">
        <v>1</v>
      </c>
      <c r="F11" s="9">
        <v>129</v>
      </c>
      <c r="G11" s="9">
        <v>426</v>
      </c>
      <c r="H11" t="s">
        <v>54</v>
      </c>
      <c r="I11" s="3" t="s">
        <v>55</v>
      </c>
      <c r="J11" s="13">
        <v>34450</v>
      </c>
      <c r="K11" s="12">
        <v>1994</v>
      </c>
      <c r="L11" s="3" t="s">
        <v>56</v>
      </c>
      <c r="M11" t="s">
        <v>116</v>
      </c>
      <c r="P11" s="2" t="s">
        <v>9</v>
      </c>
      <c r="Q11" s="2" t="s">
        <v>101</v>
      </c>
      <c r="U11" t="e">
        <f t="shared" si="0"/>
        <v>#N/A</v>
      </c>
      <c r="V11">
        <f t="shared" si="1"/>
        <v>129</v>
      </c>
      <c r="W11" t="e">
        <f t="shared" si="2"/>
        <v>#N/A</v>
      </c>
      <c r="X11">
        <f t="shared" si="4"/>
        <v>1.8</v>
      </c>
      <c r="Y11">
        <f t="shared" si="3"/>
        <v>129</v>
      </c>
    </row>
    <row r="12" spans="1:25" ht="18" customHeight="1">
      <c r="A12" s="3" t="s">
        <v>10</v>
      </c>
      <c r="B12" t="s">
        <v>133</v>
      </c>
      <c r="D12" t="s">
        <v>136</v>
      </c>
      <c r="E12">
        <v>1</v>
      </c>
      <c r="F12" s="9">
        <v>130</v>
      </c>
      <c r="G12" s="9">
        <v>430</v>
      </c>
      <c r="H12" t="s">
        <v>57</v>
      </c>
      <c r="I12" s="9" t="s">
        <v>58</v>
      </c>
      <c r="J12" s="13">
        <v>35165</v>
      </c>
      <c r="K12" s="12">
        <v>1996</v>
      </c>
      <c r="L12" s="3" t="s">
        <v>56</v>
      </c>
      <c r="M12" t="s">
        <v>116</v>
      </c>
      <c r="P12" s="2" t="s">
        <v>11</v>
      </c>
      <c r="Q12" s="2" t="s">
        <v>103</v>
      </c>
      <c r="U12" t="e">
        <f t="shared" si="0"/>
        <v>#N/A</v>
      </c>
      <c r="V12">
        <f t="shared" si="1"/>
        <v>130</v>
      </c>
      <c r="W12" t="e">
        <f t="shared" si="2"/>
        <v>#N/A</v>
      </c>
      <c r="X12">
        <f t="shared" si="4"/>
        <v>0.1764705882352941</v>
      </c>
      <c r="Y12">
        <f t="shared" si="3"/>
        <v>130</v>
      </c>
    </row>
    <row r="13" spans="1:25" ht="18">
      <c r="A13" s="3" t="s">
        <v>12</v>
      </c>
      <c r="B13" t="s">
        <v>133</v>
      </c>
      <c r="D13" t="s">
        <v>136</v>
      </c>
      <c r="E13">
        <v>1</v>
      </c>
      <c r="F13" s="9">
        <v>140</v>
      </c>
      <c r="G13" s="9">
        <v>463</v>
      </c>
      <c r="H13" s="9" t="s">
        <v>59</v>
      </c>
      <c r="I13" s="9" t="s">
        <v>60</v>
      </c>
      <c r="J13" s="13">
        <v>36193</v>
      </c>
      <c r="K13" s="12">
        <v>1999</v>
      </c>
      <c r="L13" s="3" t="s">
        <v>61</v>
      </c>
      <c r="M13" t="s">
        <v>116</v>
      </c>
      <c r="P13" s="2" t="s">
        <v>13</v>
      </c>
      <c r="Q13" s="2" t="s">
        <v>103</v>
      </c>
      <c r="U13" t="e">
        <f t="shared" si="0"/>
        <v>#N/A</v>
      </c>
      <c r="V13">
        <f t="shared" si="1"/>
        <v>140</v>
      </c>
      <c r="W13" t="e">
        <f t="shared" si="2"/>
        <v>#N/A</v>
      </c>
      <c r="X13">
        <f t="shared" si="4"/>
        <v>2.2857142857142856</v>
      </c>
      <c r="Y13">
        <f t="shared" si="3"/>
        <v>140</v>
      </c>
    </row>
    <row r="14" spans="1:25" ht="18" customHeight="1">
      <c r="A14" s="3" t="s">
        <v>14</v>
      </c>
      <c r="B14" t="s">
        <v>133</v>
      </c>
      <c r="D14" t="s">
        <v>136</v>
      </c>
      <c r="E14">
        <v>1</v>
      </c>
      <c r="F14" s="9">
        <v>155</v>
      </c>
      <c r="G14" s="9">
        <v>512</v>
      </c>
      <c r="H14" t="s">
        <v>65</v>
      </c>
      <c r="I14" s="9" t="s">
        <v>66</v>
      </c>
      <c r="J14" s="13">
        <v>36394</v>
      </c>
      <c r="K14" s="12">
        <v>1999</v>
      </c>
      <c r="L14" s="3" t="s">
        <v>61</v>
      </c>
      <c r="M14" t="s">
        <v>116</v>
      </c>
      <c r="P14" s="2" t="s">
        <v>15</v>
      </c>
      <c r="Q14" s="2" t="s">
        <v>103</v>
      </c>
      <c r="U14" t="e">
        <f t="shared" si="0"/>
        <v>#N/A</v>
      </c>
      <c r="V14">
        <f t="shared" si="1"/>
        <v>155</v>
      </c>
      <c r="W14" t="e">
        <f t="shared" si="2"/>
        <v>#N/A</v>
      </c>
      <c r="X14">
        <f t="shared" si="4"/>
        <v>3.6666666666666665</v>
      </c>
      <c r="Y14">
        <f t="shared" si="3"/>
        <v>155</v>
      </c>
    </row>
    <row r="15" spans="1:25" ht="18" customHeight="1">
      <c r="A15" s="3" t="s">
        <v>16</v>
      </c>
      <c r="B15" t="s">
        <v>111</v>
      </c>
      <c r="D15" t="s">
        <v>136</v>
      </c>
      <c r="E15">
        <v>1</v>
      </c>
      <c r="F15" s="2">
        <v>158</v>
      </c>
      <c r="I15" s="2" t="s">
        <v>104</v>
      </c>
      <c r="J15" s="13">
        <v>37257</v>
      </c>
      <c r="K15" s="12">
        <v>2002</v>
      </c>
      <c r="M15" t="s">
        <v>116</v>
      </c>
      <c r="P15" s="2" t="s">
        <v>17</v>
      </c>
      <c r="Q15" s="2" t="s">
        <v>103</v>
      </c>
      <c r="U15" t="e">
        <f t="shared" si="0"/>
        <v>#N/A</v>
      </c>
      <c r="V15">
        <f t="shared" si="1"/>
        <v>158</v>
      </c>
      <c r="W15" t="e">
        <f t="shared" si="2"/>
        <v>#N/A</v>
      </c>
      <c r="X15">
        <f t="shared" si="4"/>
        <v>0.55000000000000004</v>
      </c>
      <c r="Y15">
        <f t="shared" si="3"/>
        <v>158</v>
      </c>
    </row>
    <row r="16" spans="1:25" ht="18">
      <c r="A16" s="3" t="s">
        <v>18</v>
      </c>
      <c r="B16" t="s">
        <v>133</v>
      </c>
      <c r="D16" t="s">
        <v>136</v>
      </c>
      <c r="E16">
        <v>1</v>
      </c>
      <c r="F16" s="9">
        <v>160</v>
      </c>
      <c r="G16" s="9">
        <v>530</v>
      </c>
      <c r="H16" s="9"/>
      <c r="I16" s="9" t="s">
        <v>67</v>
      </c>
      <c r="J16" s="13">
        <v>37712</v>
      </c>
      <c r="K16" s="12">
        <v>2003</v>
      </c>
      <c r="L16" s="8" t="s">
        <v>88</v>
      </c>
      <c r="M16" t="s">
        <v>116</v>
      </c>
      <c r="P16" s="2" t="s">
        <v>19</v>
      </c>
      <c r="Q16" s="2" t="s">
        <v>103</v>
      </c>
      <c r="R16" t="s">
        <v>113</v>
      </c>
      <c r="U16" t="e">
        <f t="shared" si="0"/>
        <v>#N/A</v>
      </c>
      <c r="V16">
        <f t="shared" si="1"/>
        <v>160</v>
      </c>
      <c r="W16" t="e">
        <f t="shared" si="2"/>
        <v>#N/A</v>
      </c>
      <c r="X16">
        <f t="shared" si="4"/>
        <v>0.44444444444444442</v>
      </c>
      <c r="Y16">
        <f t="shared" si="3"/>
        <v>160</v>
      </c>
    </row>
    <row r="17" spans="1:25" ht="18" customHeight="1">
      <c r="A17" s="3" t="s">
        <v>20</v>
      </c>
      <c r="B17" t="s">
        <v>133</v>
      </c>
      <c r="D17" t="s">
        <v>136</v>
      </c>
      <c r="E17">
        <v>1</v>
      </c>
      <c r="F17" s="9">
        <v>174</v>
      </c>
      <c r="G17" s="9">
        <v>576</v>
      </c>
      <c r="H17" t="s">
        <v>70</v>
      </c>
      <c r="I17" s="9" t="s">
        <v>71</v>
      </c>
      <c r="J17" s="13">
        <v>37958</v>
      </c>
      <c r="K17" s="12">
        <v>2003</v>
      </c>
      <c r="L17" s="8" t="s">
        <v>88</v>
      </c>
      <c r="M17" t="s">
        <v>116</v>
      </c>
      <c r="P17" s="2" t="s">
        <v>21</v>
      </c>
      <c r="Q17" s="2" t="s">
        <v>103</v>
      </c>
      <c r="U17" t="e">
        <f t="shared" si="0"/>
        <v>#N/A</v>
      </c>
      <c r="V17">
        <f t="shared" si="1"/>
        <v>174</v>
      </c>
      <c r="W17" t="e">
        <f t="shared" si="2"/>
        <v>#N/A</v>
      </c>
      <c r="X17">
        <f t="shared" si="4"/>
        <v>3.2307692307692308</v>
      </c>
      <c r="Y17">
        <f t="shared" si="3"/>
        <v>174</v>
      </c>
    </row>
    <row r="18" spans="1:25" ht="18" customHeight="1">
      <c r="A18" t="s">
        <v>62</v>
      </c>
      <c r="B18" t="s">
        <v>100</v>
      </c>
      <c r="D18" t="s">
        <v>137</v>
      </c>
      <c r="F18" s="9">
        <v>150</v>
      </c>
      <c r="G18" s="9">
        <v>496</v>
      </c>
      <c r="H18" s="9"/>
      <c r="I18" s="9" t="s">
        <v>63</v>
      </c>
      <c r="J18" s="13">
        <v>38093</v>
      </c>
      <c r="K18" s="12">
        <v>2004</v>
      </c>
      <c r="L18" s="3" t="s">
        <v>64</v>
      </c>
      <c r="M18" t="s">
        <v>116</v>
      </c>
      <c r="U18" t="e">
        <f t="shared" si="0"/>
        <v>#N/A</v>
      </c>
      <c r="V18" t="e">
        <f t="shared" si="1"/>
        <v>#N/A</v>
      </c>
      <c r="W18">
        <f t="shared" si="2"/>
        <v>150</v>
      </c>
      <c r="X18">
        <f t="shared" si="4"/>
        <v>0</v>
      </c>
      <c r="Y18">
        <f t="shared" si="3"/>
        <v>174</v>
      </c>
    </row>
    <row r="19" spans="1:25" ht="18" customHeight="1">
      <c r="A19" s="3" t="s">
        <v>22</v>
      </c>
      <c r="B19" t="s">
        <v>111</v>
      </c>
      <c r="D19" t="s">
        <v>136</v>
      </c>
      <c r="E19">
        <v>1</v>
      </c>
      <c r="F19" s="2">
        <v>176</v>
      </c>
      <c r="I19" s="14">
        <v>38474</v>
      </c>
      <c r="J19" s="13">
        <v>38474</v>
      </c>
      <c r="K19" s="12">
        <v>2005</v>
      </c>
      <c r="M19" t="s">
        <v>116</v>
      </c>
      <c r="P19" s="2" t="s">
        <v>23</v>
      </c>
      <c r="Q19" s="2" t="s">
        <v>103</v>
      </c>
      <c r="U19" t="e">
        <f t="shared" si="0"/>
        <v>#N/A</v>
      </c>
      <c r="V19">
        <f t="shared" si="1"/>
        <v>176</v>
      </c>
      <c r="W19" t="e">
        <f t="shared" si="2"/>
        <v>#N/A</v>
      </c>
      <c r="X19">
        <f t="shared" si="4"/>
        <v>0.4050632911392405</v>
      </c>
      <c r="Y19">
        <f t="shared" si="3"/>
        <v>176</v>
      </c>
    </row>
    <row r="20" spans="1:25" ht="18" customHeight="1">
      <c r="A20" s="3" t="s">
        <v>24</v>
      </c>
      <c r="B20" t="s">
        <v>133</v>
      </c>
      <c r="C20" s="8"/>
      <c r="D20" t="s">
        <v>136</v>
      </c>
      <c r="E20">
        <v>1</v>
      </c>
      <c r="F20" s="9">
        <v>200</v>
      </c>
      <c r="G20" s="9">
        <v>663</v>
      </c>
      <c r="H20" s="9"/>
      <c r="I20" s="9" t="s">
        <v>78</v>
      </c>
      <c r="J20" s="13">
        <v>38481</v>
      </c>
      <c r="K20" s="12">
        <v>2005</v>
      </c>
      <c r="L20" s="8" t="s">
        <v>88</v>
      </c>
      <c r="M20" t="s">
        <v>116</v>
      </c>
      <c r="P20" s="3" t="s">
        <v>25</v>
      </c>
      <c r="Q20" s="2" t="s">
        <v>103</v>
      </c>
      <c r="U20" t="e">
        <f t="shared" si="0"/>
        <v>#N/A</v>
      </c>
      <c r="V20">
        <f t="shared" si="1"/>
        <v>200</v>
      </c>
      <c r="W20" t="e">
        <f t="shared" si="2"/>
        <v>#N/A</v>
      </c>
      <c r="X20">
        <f t="shared" si="4"/>
        <v>5.0370370370370372</v>
      </c>
      <c r="Y20">
        <f t="shared" si="3"/>
        <v>200</v>
      </c>
    </row>
    <row r="21" spans="1:25" ht="18" customHeight="1">
      <c r="A21" t="s">
        <v>75</v>
      </c>
      <c r="B21" t="s">
        <v>100</v>
      </c>
      <c r="D21" t="s">
        <v>137</v>
      </c>
      <c r="F21" s="9">
        <v>193</v>
      </c>
      <c r="G21" s="9">
        <v>640</v>
      </c>
      <c r="H21" t="s">
        <v>76</v>
      </c>
      <c r="I21" s="9" t="s">
        <v>77</v>
      </c>
      <c r="J21" s="13">
        <v>38658</v>
      </c>
      <c r="K21" s="12">
        <v>2005</v>
      </c>
      <c r="L21" s="8" t="s">
        <v>88</v>
      </c>
      <c r="M21" t="s">
        <v>116</v>
      </c>
      <c r="U21" t="e">
        <f t="shared" si="0"/>
        <v>#N/A</v>
      </c>
      <c r="V21" t="e">
        <f t="shared" si="1"/>
        <v>#N/A</v>
      </c>
      <c r="W21">
        <f t="shared" si="2"/>
        <v>193</v>
      </c>
      <c r="X21">
        <f t="shared" si="4"/>
        <v>0</v>
      </c>
      <c r="Y21">
        <f t="shared" si="3"/>
        <v>200</v>
      </c>
    </row>
    <row r="22" spans="1:25" ht="18" customHeight="1">
      <c r="A22" s="3" t="s">
        <v>26</v>
      </c>
      <c r="B22" t="s">
        <v>133</v>
      </c>
      <c r="C22" s="8"/>
      <c r="D22" t="s">
        <v>136</v>
      </c>
      <c r="E22">
        <v>1</v>
      </c>
      <c r="F22" s="9">
        <v>232</v>
      </c>
      <c r="G22" s="9">
        <v>768</v>
      </c>
      <c r="H22" t="s">
        <v>95</v>
      </c>
      <c r="I22" s="9" t="s">
        <v>96</v>
      </c>
      <c r="J22" s="13">
        <v>40159</v>
      </c>
      <c r="K22" s="12">
        <v>2009</v>
      </c>
      <c r="L22" s="3" t="s">
        <v>97</v>
      </c>
      <c r="M22" t="s">
        <v>116</v>
      </c>
      <c r="P22" s="3" t="s">
        <v>27</v>
      </c>
      <c r="Q22" s="2" t="s">
        <v>103</v>
      </c>
      <c r="U22" t="e">
        <f t="shared" si="0"/>
        <v>#N/A</v>
      </c>
      <c r="V22">
        <f t="shared" si="1"/>
        <v>232</v>
      </c>
      <c r="W22" t="e">
        <f t="shared" si="2"/>
        <v>#N/A</v>
      </c>
      <c r="X22">
        <f t="shared" si="4"/>
        <v>5.1809523809523803</v>
      </c>
      <c r="Y22">
        <f t="shared" si="3"/>
        <v>232</v>
      </c>
    </row>
    <row r="23" spans="1:25" ht="18" customHeight="1">
      <c r="A23" s="8" t="s">
        <v>89</v>
      </c>
      <c r="B23" t="s">
        <v>100</v>
      </c>
      <c r="C23" s="8"/>
      <c r="D23" s="8" t="s">
        <v>137</v>
      </c>
      <c r="F23" s="9">
        <v>170</v>
      </c>
      <c r="G23" s="9">
        <v>563</v>
      </c>
      <c r="H23" s="9"/>
      <c r="I23" s="9" t="s">
        <v>68</v>
      </c>
      <c r="J23" s="13">
        <v>40176</v>
      </c>
      <c r="K23" s="12">
        <v>2009</v>
      </c>
      <c r="L23" s="3" t="s">
        <v>69</v>
      </c>
      <c r="M23" t="s">
        <v>116</v>
      </c>
      <c r="U23" t="e">
        <f t="shared" si="0"/>
        <v>#N/A</v>
      </c>
      <c r="V23" t="e">
        <f t="shared" si="1"/>
        <v>#N/A</v>
      </c>
      <c r="W23">
        <f t="shared" si="2"/>
        <v>170</v>
      </c>
      <c r="X23">
        <f t="shared" si="4"/>
        <v>0</v>
      </c>
      <c r="Y23">
        <f t="shared" si="3"/>
        <v>232</v>
      </c>
    </row>
    <row r="24" spans="1:25" ht="18" customHeight="1">
      <c r="A24" s="8" t="s">
        <v>90</v>
      </c>
      <c r="B24" t="s">
        <v>100</v>
      </c>
      <c r="C24" s="8"/>
      <c r="D24" s="8" t="s">
        <v>137</v>
      </c>
      <c r="F24" s="9">
        <v>180</v>
      </c>
      <c r="G24" s="9">
        <v>596</v>
      </c>
      <c r="H24" s="9"/>
      <c r="I24" s="9" t="s">
        <v>72</v>
      </c>
      <c r="J24" s="13">
        <v>40306</v>
      </c>
      <c r="K24" s="12">
        <v>2010</v>
      </c>
      <c r="L24" s="9" t="s">
        <v>91</v>
      </c>
      <c r="M24" t="s">
        <v>116</v>
      </c>
      <c r="U24" t="e">
        <f t="shared" si="0"/>
        <v>#N/A</v>
      </c>
      <c r="V24" t="e">
        <f t="shared" si="1"/>
        <v>#N/A</v>
      </c>
      <c r="W24">
        <f t="shared" si="2"/>
        <v>180</v>
      </c>
      <c r="X24">
        <f t="shared" si="4"/>
        <v>0</v>
      </c>
      <c r="Y24">
        <f t="shared" si="3"/>
        <v>232</v>
      </c>
    </row>
    <row r="25" spans="1:25" ht="17" customHeight="1">
      <c r="A25" s="8" t="s">
        <v>92</v>
      </c>
      <c r="B25" t="s">
        <v>100</v>
      </c>
      <c r="C25" s="8"/>
      <c r="D25" s="8" t="s">
        <v>137</v>
      </c>
      <c r="F25" s="9">
        <v>190</v>
      </c>
      <c r="G25" s="9">
        <v>629</v>
      </c>
      <c r="H25" s="9"/>
      <c r="I25" s="9" t="s">
        <v>73</v>
      </c>
      <c r="J25" s="13">
        <v>40490</v>
      </c>
      <c r="K25" s="12">
        <v>2010</v>
      </c>
      <c r="L25" s="9" t="s">
        <v>74</v>
      </c>
      <c r="M25" t="s">
        <v>116</v>
      </c>
      <c r="U25" t="e">
        <f t="shared" si="0"/>
        <v>#N/A</v>
      </c>
      <c r="V25" t="e">
        <f t="shared" si="1"/>
        <v>#N/A</v>
      </c>
      <c r="W25">
        <f t="shared" si="2"/>
        <v>190</v>
      </c>
      <c r="X25">
        <f t="shared" si="4"/>
        <v>0</v>
      </c>
      <c r="Y25">
        <f t="shared" si="3"/>
        <v>232</v>
      </c>
    </row>
    <row r="26" spans="1:25" ht="15" customHeight="1">
      <c r="A26" s="8" t="s">
        <v>94</v>
      </c>
      <c r="B26" t="s">
        <v>100</v>
      </c>
      <c r="C26" s="8"/>
      <c r="D26" s="8" t="s">
        <v>137</v>
      </c>
      <c r="F26" s="9">
        <v>212</v>
      </c>
      <c r="G26" s="9">
        <v>704</v>
      </c>
      <c r="H26" t="s">
        <v>81</v>
      </c>
      <c r="I26" s="9" t="s">
        <v>82</v>
      </c>
      <c r="J26" s="13">
        <v>41092</v>
      </c>
      <c r="K26" s="12">
        <v>2012</v>
      </c>
      <c r="L26" s="3" t="s">
        <v>83</v>
      </c>
      <c r="M26" t="s">
        <v>116</v>
      </c>
      <c r="U26" t="e">
        <f t="shared" si="0"/>
        <v>#N/A</v>
      </c>
      <c r="V26" t="e">
        <f t="shared" si="1"/>
        <v>#N/A</v>
      </c>
      <c r="W26">
        <f t="shared" si="2"/>
        <v>212</v>
      </c>
      <c r="X26">
        <f t="shared" si="4"/>
        <v>0</v>
      </c>
      <c r="Y26">
        <f t="shared" si="3"/>
        <v>232</v>
      </c>
    </row>
    <row r="27" spans="1:25" ht="15" customHeight="1">
      <c r="A27" s="8" t="s">
        <v>93</v>
      </c>
      <c r="B27" t="s">
        <v>100</v>
      </c>
      <c r="C27" s="8"/>
      <c r="D27" s="8" t="s">
        <v>137</v>
      </c>
      <c r="F27" s="9">
        <v>210</v>
      </c>
      <c r="G27" s="9">
        <v>696</v>
      </c>
      <c r="H27" s="9"/>
      <c r="I27" s="3" t="s">
        <v>79</v>
      </c>
      <c r="J27" s="13">
        <v>41543</v>
      </c>
      <c r="K27" s="12">
        <v>2013</v>
      </c>
      <c r="L27" s="9" t="s">
        <v>80</v>
      </c>
      <c r="M27" t="s">
        <v>116</v>
      </c>
      <c r="U27" t="e">
        <f t="shared" si="0"/>
        <v>#N/A</v>
      </c>
      <c r="V27" t="e">
        <f t="shared" si="1"/>
        <v>#N/A</v>
      </c>
      <c r="W27">
        <f t="shared" si="2"/>
        <v>210</v>
      </c>
      <c r="X27">
        <f t="shared" si="4"/>
        <v>0</v>
      </c>
      <c r="Y27">
        <f t="shared" si="3"/>
        <v>232</v>
      </c>
    </row>
    <row r="28" spans="1:25" ht="15" customHeight="1">
      <c r="A28" t="s">
        <v>84</v>
      </c>
      <c r="B28" t="s">
        <v>100</v>
      </c>
      <c r="D28" s="8" t="s">
        <v>137</v>
      </c>
      <c r="F28" s="9">
        <v>220</v>
      </c>
      <c r="G28" s="9">
        <v>729</v>
      </c>
      <c r="H28" s="9"/>
      <c r="I28" s="9" t="s">
        <v>85</v>
      </c>
      <c r="J28" s="13">
        <v>42503</v>
      </c>
      <c r="K28" s="12">
        <v>2016</v>
      </c>
      <c r="L28" s="9" t="s">
        <v>86</v>
      </c>
      <c r="M28" t="s">
        <v>116</v>
      </c>
      <c r="U28" t="e">
        <f t="shared" si="0"/>
        <v>#N/A</v>
      </c>
      <c r="V28" t="e">
        <f t="shared" si="1"/>
        <v>#N/A</v>
      </c>
      <c r="W28">
        <f t="shared" si="2"/>
        <v>220</v>
      </c>
      <c r="X28">
        <f t="shared" si="4"/>
        <v>0</v>
      </c>
      <c r="Y28">
        <f t="shared" si="3"/>
        <v>232</v>
      </c>
    </row>
    <row r="29" spans="1:25" ht="15" customHeight="1">
      <c r="F29" s="9"/>
      <c r="G29" s="9"/>
      <c r="H29" s="9"/>
      <c r="I29" s="9"/>
      <c r="K29" s="12"/>
    </row>
    <row r="30" spans="1:25" ht="15" customHeight="1">
      <c r="F30" s="9"/>
      <c r="G30" s="9"/>
      <c r="H30" s="9"/>
      <c r="I30" s="9"/>
      <c r="K30" s="12"/>
    </row>
    <row r="31" spans="1:25" ht="15" customHeight="1">
      <c r="F31" s="6"/>
      <c r="G31" s="6"/>
      <c r="H31" s="6"/>
      <c r="K31" s="12"/>
    </row>
    <row r="32" spans="1:25" ht="15" customHeight="1">
      <c r="F32" s="2"/>
      <c r="I32" s="2"/>
      <c r="K32" s="12"/>
    </row>
    <row r="33" spans="6:11">
      <c r="F33" s="2"/>
      <c r="I33" s="2"/>
      <c r="K33" s="12"/>
    </row>
    <row r="34" spans="6:11" ht="15" customHeight="1">
      <c r="F34" s="2"/>
      <c r="I34" s="2"/>
      <c r="K34" s="12"/>
    </row>
    <row r="35" spans="6:11" ht="15" customHeight="1">
      <c r="F35" s="2"/>
      <c r="I35" s="2"/>
      <c r="K35" s="12"/>
    </row>
    <row r="36" spans="6:11" ht="15" customHeight="1">
      <c r="F36" s="2"/>
      <c r="I36" s="2"/>
      <c r="K36" s="12"/>
    </row>
    <row r="37" spans="6:11">
      <c r="F37" s="2"/>
      <c r="I37" s="2"/>
      <c r="K37" s="12"/>
    </row>
    <row r="38" spans="6:11">
      <c r="K38" s="12"/>
    </row>
    <row r="39" spans="6:11">
      <c r="K39" s="12"/>
    </row>
    <row r="40" spans="6:11">
      <c r="K40" s="12"/>
    </row>
    <row r="41" spans="6:11">
      <c r="K41" s="12"/>
    </row>
  </sheetData>
  <sortState ref="A2:S41">
    <sortCondition ref="J2:J41"/>
  </sortState>
  <hyperlinks>
    <hyperlink ref="I8" r:id="rId1" location="cite_note-honor-roll-5"/>
    <hyperlink ref="L8" r:id="rId2" tooltip="Arjen K. Lenstra"/>
    <hyperlink ref="I9" r:id="rId3" location="cite_note-honor-roll-5"/>
    <hyperlink ref="L10" r:id="rId4" tooltip="T. Denny (page does not exist)"/>
    <hyperlink ref="I11" r:id="rId5" location="cite_note-honor-roll-5"/>
    <hyperlink ref="L11" r:id="rId6" tooltip="Arjen K. Lenstra"/>
    <hyperlink ref="L12" r:id="rId7" tooltip="Arjen K. Lenstra"/>
    <hyperlink ref="L13" r:id="rId8" tooltip="Herman te Riele"/>
    <hyperlink ref="L18" r:id="rId9" tooltip="Kazumaro Aoki"/>
    <hyperlink ref="L14" r:id="rId10" tooltip="Herman te Riele"/>
    <hyperlink ref="L23" r:id="rId11" location="endnote_rsa-170.5E_.2A.2A.2A"/>
    <hyperlink ref="I27" r:id="rId12" location="cite_note-8"/>
    <hyperlink ref="L26" r:id="rId13" tooltip="Paul Zimmermann"/>
    <hyperlink ref="L22" r:id="rId14" tooltip="Thorsten Kleinjung (page does not exist)"/>
    <hyperlink ref="A10" r:id="rId15"/>
    <hyperlink ref="A11" r:id="rId16"/>
    <hyperlink ref="A12" r:id="rId17"/>
    <hyperlink ref="A13" r:id="rId18"/>
    <hyperlink ref="A14" r:id="rId19"/>
    <hyperlink ref="A15" r:id="rId20"/>
    <hyperlink ref="A16" r:id="rId21"/>
    <hyperlink ref="A17" r:id="rId22"/>
    <hyperlink ref="A19" r:id="rId23"/>
    <hyperlink ref="A20" r:id="rId24"/>
    <hyperlink ref="P20" r:id="rId25" location="fn1"/>
    <hyperlink ref="A22" r:id="rId26"/>
    <hyperlink ref="P22" r:id="rId27" location="fn1"/>
  </hyperlinks>
  <pageMargins left="0.75" right="0.75" top="1" bottom="1" header="0.5" footer="0.5"/>
  <pageSetup orientation="portrait" horizontalDpi="4294967292" verticalDpi="4294967292"/>
  <drawing r:id="rId2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25" zoomScaleNormal="125" zoomScalePageLayoutView="125" workbookViewId="0">
      <selection activeCell="A56" sqref="A56"/>
    </sheetView>
  </sheetViews>
  <sheetFormatPr baseColWidth="10" defaultRowHeight="15" x14ac:dyDescent="0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G1" s="1" t="s">
        <v>38</v>
      </c>
    </row>
    <row r="3" spans="1:7">
      <c r="B3">
        <v>20</v>
      </c>
      <c r="C3">
        <v>1970</v>
      </c>
      <c r="G3">
        <f>E3/B3</f>
        <v>0</v>
      </c>
    </row>
    <row r="4" spans="1:7">
      <c r="B4">
        <v>50</v>
      </c>
      <c r="C4">
        <v>1980</v>
      </c>
      <c r="G4">
        <f t="shared" ref="G4:G16" si="0">E4/B4</f>
        <v>0</v>
      </c>
    </row>
    <row r="5" spans="1:7">
      <c r="A5" s="2" t="s">
        <v>4</v>
      </c>
      <c r="B5" s="2">
        <v>116</v>
      </c>
      <c r="C5" s="5">
        <v>1990</v>
      </c>
      <c r="D5" s="2" t="s">
        <v>5</v>
      </c>
      <c r="E5">
        <v>275</v>
      </c>
      <c r="F5">
        <v>275</v>
      </c>
      <c r="G5">
        <f t="shared" si="0"/>
        <v>2.3706896551724137</v>
      </c>
    </row>
    <row r="6" spans="1:7">
      <c r="A6" s="3" t="s">
        <v>6</v>
      </c>
      <c r="B6" s="2">
        <v>120</v>
      </c>
      <c r="C6" s="5">
        <v>1993</v>
      </c>
      <c r="D6" s="2" t="s">
        <v>7</v>
      </c>
      <c r="E6">
        <v>830</v>
      </c>
      <c r="F6">
        <v>830</v>
      </c>
      <c r="G6">
        <f t="shared" si="0"/>
        <v>6.916666666666667</v>
      </c>
    </row>
    <row r="7" spans="1:7">
      <c r="A7" s="3" t="s">
        <v>8</v>
      </c>
      <c r="B7" s="2">
        <v>129</v>
      </c>
      <c r="C7" s="5">
        <v>1994</v>
      </c>
      <c r="D7" s="2" t="s">
        <v>9</v>
      </c>
      <c r="E7">
        <v>5000</v>
      </c>
      <c r="F7">
        <v>5000</v>
      </c>
      <c r="G7">
        <f t="shared" si="0"/>
        <v>38.759689922480618</v>
      </c>
    </row>
    <row r="8" spans="1:7">
      <c r="A8" s="3" t="s">
        <v>10</v>
      </c>
      <c r="B8" s="2">
        <v>130</v>
      </c>
      <c r="C8" s="5">
        <v>1996</v>
      </c>
      <c r="D8" s="2" t="s">
        <v>11</v>
      </c>
      <c r="E8">
        <v>1000</v>
      </c>
      <c r="F8">
        <v>1000</v>
      </c>
      <c r="G8">
        <f t="shared" si="0"/>
        <v>7.6923076923076925</v>
      </c>
    </row>
    <row r="9" spans="1:7">
      <c r="A9" s="3" t="s">
        <v>12</v>
      </c>
      <c r="B9" s="2">
        <v>140</v>
      </c>
      <c r="C9" s="5">
        <v>1999</v>
      </c>
      <c r="D9" s="2" t="s">
        <v>13</v>
      </c>
      <c r="E9">
        <v>2000</v>
      </c>
      <c r="F9">
        <v>2000</v>
      </c>
      <c r="G9">
        <f t="shared" si="0"/>
        <v>14.285714285714286</v>
      </c>
    </row>
    <row r="10" spans="1:7">
      <c r="A10" s="3" t="s">
        <v>14</v>
      </c>
      <c r="B10" s="2">
        <v>155</v>
      </c>
      <c r="C10" s="5">
        <v>1999</v>
      </c>
      <c r="D10" s="2" t="s">
        <v>15</v>
      </c>
      <c r="E10">
        <v>8000</v>
      </c>
      <c r="F10">
        <v>8000</v>
      </c>
      <c r="G10">
        <f t="shared" si="0"/>
        <v>51.612903225806448</v>
      </c>
    </row>
    <row r="11" spans="1:7">
      <c r="A11" s="3" t="s">
        <v>16</v>
      </c>
      <c r="B11" s="2">
        <v>158</v>
      </c>
      <c r="C11" s="5">
        <v>2002</v>
      </c>
      <c r="D11" s="2" t="s">
        <v>17</v>
      </c>
      <c r="E11">
        <v>3400</v>
      </c>
      <c r="F11">
        <f t="shared" ref="F11:F16" si="1">E11/4</f>
        <v>850</v>
      </c>
      <c r="G11">
        <f t="shared" si="0"/>
        <v>21.518987341772153</v>
      </c>
    </row>
    <row r="12" spans="1:7">
      <c r="A12" s="3" t="s">
        <v>18</v>
      </c>
      <c r="B12" s="2">
        <v>160</v>
      </c>
      <c r="C12" s="5">
        <v>2003</v>
      </c>
      <c r="D12" s="2" t="s">
        <v>19</v>
      </c>
      <c r="E12">
        <v>2700</v>
      </c>
      <c r="F12">
        <f t="shared" si="1"/>
        <v>675</v>
      </c>
      <c r="G12">
        <f t="shared" si="0"/>
        <v>16.875</v>
      </c>
    </row>
    <row r="13" spans="1:7">
      <c r="A13" s="3" t="s">
        <v>20</v>
      </c>
      <c r="B13" s="2">
        <v>174</v>
      </c>
      <c r="C13" s="5">
        <v>2003</v>
      </c>
      <c r="D13" s="2" t="s">
        <v>21</v>
      </c>
      <c r="E13">
        <v>13200</v>
      </c>
      <c r="F13">
        <f t="shared" si="1"/>
        <v>3300</v>
      </c>
      <c r="G13">
        <f t="shared" si="0"/>
        <v>75.862068965517238</v>
      </c>
    </row>
    <row r="14" spans="1:7">
      <c r="A14" s="3" t="s">
        <v>22</v>
      </c>
      <c r="B14" s="2">
        <v>176</v>
      </c>
      <c r="C14" s="5">
        <v>2005</v>
      </c>
      <c r="D14" s="2" t="s">
        <v>23</v>
      </c>
      <c r="E14">
        <v>48600</v>
      </c>
      <c r="F14">
        <f t="shared" si="1"/>
        <v>12150</v>
      </c>
      <c r="G14">
        <f t="shared" si="0"/>
        <v>276.13636363636363</v>
      </c>
    </row>
    <row r="15" spans="1:7">
      <c r="A15" s="3" t="s">
        <v>24</v>
      </c>
      <c r="B15" s="2">
        <v>200</v>
      </c>
      <c r="C15" s="5">
        <v>2005</v>
      </c>
      <c r="D15" s="3" t="s">
        <v>25</v>
      </c>
      <c r="E15">
        <v>121000</v>
      </c>
      <c r="F15">
        <f t="shared" si="1"/>
        <v>30250</v>
      </c>
      <c r="G15">
        <f t="shared" si="0"/>
        <v>605</v>
      </c>
    </row>
    <row r="16" spans="1:7">
      <c r="A16" s="3" t="s">
        <v>26</v>
      </c>
      <c r="B16" s="2">
        <v>232</v>
      </c>
      <c r="C16" s="5">
        <v>2009</v>
      </c>
      <c r="D16" s="3" t="s">
        <v>27</v>
      </c>
      <c r="E16">
        <v>3300000</v>
      </c>
      <c r="F16">
        <f t="shared" si="1"/>
        <v>825000</v>
      </c>
      <c r="G16">
        <f t="shared" si="0"/>
        <v>14224.137931034482</v>
      </c>
    </row>
    <row r="20" spans="1:9">
      <c r="A20" t="s">
        <v>29</v>
      </c>
    </row>
    <row r="31" spans="1:9">
      <c r="A31" s="1" t="s">
        <v>2</v>
      </c>
      <c r="B31" s="1" t="s">
        <v>30</v>
      </c>
      <c r="C31" s="1" t="s">
        <v>32</v>
      </c>
      <c r="D31" s="1" t="s">
        <v>36</v>
      </c>
      <c r="E31" s="1" t="s">
        <v>31</v>
      </c>
      <c r="F31" s="1" t="s">
        <v>34</v>
      </c>
      <c r="G31" s="1" t="s">
        <v>37</v>
      </c>
      <c r="H31" s="1" t="s">
        <v>33</v>
      </c>
      <c r="I31" s="1" t="s">
        <v>35</v>
      </c>
    </row>
    <row r="32" spans="1:9">
      <c r="A32">
        <v>1970</v>
      </c>
      <c r="H32">
        <v>20</v>
      </c>
      <c r="I32">
        <v>1</v>
      </c>
    </row>
    <row r="33" spans="1:9">
      <c r="A33">
        <v>1980</v>
      </c>
      <c r="H33">
        <v>50</v>
      </c>
      <c r="I33">
        <v>1</v>
      </c>
    </row>
    <row r="34" spans="1:9">
      <c r="A34" s="5">
        <v>1990</v>
      </c>
      <c r="B34" s="2">
        <v>116</v>
      </c>
      <c r="C34">
        <v>275</v>
      </c>
      <c r="D34">
        <f t="shared" ref="D34:D39" si="2">LN(C34)</f>
        <v>5.6167710976665717</v>
      </c>
    </row>
    <row r="35" spans="1:9">
      <c r="A35" s="5">
        <v>1993</v>
      </c>
      <c r="B35" s="2">
        <v>120</v>
      </c>
      <c r="C35">
        <v>830</v>
      </c>
      <c r="D35">
        <f t="shared" si="2"/>
        <v>6.7214257007906433</v>
      </c>
    </row>
    <row r="36" spans="1:9">
      <c r="A36" s="5">
        <v>1994</v>
      </c>
      <c r="B36" s="2">
        <v>129</v>
      </c>
      <c r="C36">
        <v>5000</v>
      </c>
      <c r="D36">
        <f t="shared" si="2"/>
        <v>8.5171931914162382</v>
      </c>
    </row>
    <row r="37" spans="1:9">
      <c r="A37" s="5">
        <v>1996</v>
      </c>
      <c r="B37" s="2">
        <v>130</v>
      </c>
      <c r="C37">
        <v>1000</v>
      </c>
      <c r="D37">
        <f t="shared" si="2"/>
        <v>6.9077552789821368</v>
      </c>
    </row>
    <row r="38" spans="1:9">
      <c r="A38" s="5">
        <v>1999</v>
      </c>
      <c r="B38" s="2">
        <v>140</v>
      </c>
      <c r="C38">
        <v>2000</v>
      </c>
      <c r="D38">
        <f t="shared" si="2"/>
        <v>7.6009024595420822</v>
      </c>
    </row>
    <row r="39" spans="1:9">
      <c r="A39" s="5">
        <v>1999</v>
      </c>
      <c r="B39" s="2">
        <v>155</v>
      </c>
      <c r="C39">
        <v>8000</v>
      </c>
      <c r="D39">
        <f t="shared" si="2"/>
        <v>8.987196820661973</v>
      </c>
    </row>
    <row r="40" spans="1:9">
      <c r="A40" s="5">
        <v>2002</v>
      </c>
      <c r="E40" s="2">
        <v>158</v>
      </c>
      <c r="F40">
        <v>3400</v>
      </c>
      <c r="G40">
        <f t="shared" ref="G40:G45" si="3" xml:space="preserve"> LN(F40)</f>
        <v>8.1315307106042525</v>
      </c>
    </row>
    <row r="41" spans="1:9">
      <c r="A41" s="5">
        <v>2003</v>
      </c>
      <c r="E41" s="2">
        <v>160</v>
      </c>
      <c r="F41">
        <v>2700</v>
      </c>
      <c r="G41">
        <f t="shared" si="3"/>
        <v>7.90100705199242</v>
      </c>
    </row>
    <row r="42" spans="1:9">
      <c r="A42" s="5">
        <v>2003</v>
      </c>
      <c r="E42" s="2">
        <v>174</v>
      </c>
      <c r="F42">
        <v>13200</v>
      </c>
      <c r="G42">
        <f t="shared" si="3"/>
        <v>9.4879721085744624</v>
      </c>
    </row>
    <row r="43" spans="1:9">
      <c r="A43" s="5">
        <v>2005</v>
      </c>
      <c r="E43" s="2">
        <v>176</v>
      </c>
      <c r="F43">
        <v>48600</v>
      </c>
      <c r="G43">
        <f t="shared" si="3"/>
        <v>10.791378809888585</v>
      </c>
    </row>
    <row r="44" spans="1:9">
      <c r="A44" s="5">
        <v>2005</v>
      </c>
      <c r="E44" s="2">
        <v>200</v>
      </c>
      <c r="F44">
        <v>121000</v>
      </c>
      <c r="G44">
        <f t="shared" si="3"/>
        <v>11.703545824578878</v>
      </c>
    </row>
    <row r="45" spans="1:9">
      <c r="A45" s="5">
        <v>2009</v>
      </c>
      <c r="E45" s="2">
        <v>232</v>
      </c>
      <c r="F45">
        <v>3300000</v>
      </c>
      <c r="G45">
        <f t="shared" si="3"/>
        <v>15.009433026436708</v>
      </c>
    </row>
    <row r="47" spans="1:9">
      <c r="A47" s="4"/>
    </row>
    <row r="51" spans="1:1">
      <c r="A51" t="s">
        <v>29</v>
      </c>
    </row>
    <row r="55" spans="1:1">
      <c r="A55" t="s">
        <v>39</v>
      </c>
    </row>
  </sheetData>
  <hyperlinks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D15" r:id="rId11" location="fn1"/>
    <hyperlink ref="A16" r:id="rId12"/>
    <hyperlink ref="D16" r:id="rId13" location="fn1"/>
  </hyperlinks>
  <pageMargins left="0.75" right="0.75" top="1" bottom="1" header="0.5" footer="0.5"/>
  <pageSetup orientation="portrait" horizontalDpi="4294967292" verticalDpi="4294967292"/>
  <drawing r:id="rId1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AI Impacts</vt:lpstr>
      <vt:lpstr>2013 working</vt:lpstr>
    </vt:vector>
  </TitlesOfParts>
  <Company>Carnegie Mellon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Grace</dc:creator>
  <cp:lastModifiedBy>Caitlin Grace</cp:lastModifiedBy>
  <dcterms:created xsi:type="dcterms:W3CDTF">2013-03-26T21:11:13Z</dcterms:created>
  <dcterms:modified xsi:type="dcterms:W3CDTF">2017-03-16T10:58:10Z</dcterms:modified>
</cp:coreProperties>
</file>